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elinda Tóthová\Desktop\Ruská - VO - Sanácia miest s nezákonne umiestneným odpadom v obci Ruská\5) Výzva s prílohami\"/>
    </mc:Choice>
  </mc:AlternateContent>
  <bookViews>
    <workbookView xWindow="0" yWindow="0" windowWidth="21570" windowHeight="5460"/>
  </bookViews>
  <sheets>
    <sheet name="Rekapitulácia stavby" sheetId="1" r:id="rId1"/>
    <sheet name="1-1 - LV č.1  parcela č. ..." sheetId="2" r:id="rId2"/>
    <sheet name="1-2 - LV č. 369  parcela ..." sheetId="3" r:id="rId3"/>
  </sheets>
  <definedNames>
    <definedName name="_xlnm.Print_Titles" localSheetId="1">'1-1 - LV č.1  parcela č. ...'!$114:$114</definedName>
    <definedName name="_xlnm.Print_Titles" localSheetId="2">'1-2 - LV č. 369  parcela ...'!$114:$114</definedName>
    <definedName name="_xlnm.Print_Titles" localSheetId="0">'Rekapitulácia stavby'!$85:$85</definedName>
    <definedName name="_xlnm.Print_Area" localSheetId="1">'1-1 - LV č.1  parcela č. ...'!$C$4:$Q$70,'1-1 - LV č.1  parcela č. ...'!$C$76:$Q$98,'1-1 - LV č.1  parcela č. ...'!$C$104:$Q$141</definedName>
    <definedName name="_xlnm.Print_Area" localSheetId="2">'1-2 - LV č. 369  parcela ...'!$C$4:$Q$70,'1-2 - LV č. 369  parcela ...'!$C$76:$Q$98,'1-2 - LV č. 369  parcela ...'!$C$104:$Q$141</definedName>
    <definedName name="_xlnm.Print_Area" localSheetId="0">'Rekapitulácia stavby'!$C$4:$AP$70,'Rekapitulácia stavby'!$C$76:$AP$93</definedName>
  </definedNames>
  <calcPr calcId="162913"/>
</workbook>
</file>

<file path=xl/calcChain.xml><?xml version="1.0" encoding="utf-8"?>
<calcChain xmlns="http://schemas.openxmlformats.org/spreadsheetml/2006/main">
  <c r="AM80" i="1" l="1"/>
  <c r="N126" i="3"/>
  <c r="N125" i="3"/>
  <c r="N124" i="3"/>
  <c r="N138" i="3"/>
  <c r="N136" i="3"/>
  <c r="AY89" i="1" l="1"/>
  <c r="AX89" i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BF138" i="3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BF136" i="3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W132" i="3" s="1"/>
  <c r="BK133" i="3"/>
  <c r="N133" i="3"/>
  <c r="BF133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AA128" i="3" s="1"/>
  <c r="Y129" i="3"/>
  <c r="W129" i="3"/>
  <c r="BK129" i="3"/>
  <c r="N129" i="3"/>
  <c r="BF129" i="3" s="1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E126" i="3"/>
  <c r="AA126" i="3"/>
  <c r="Y126" i="3"/>
  <c r="W126" i="3"/>
  <c r="BK126" i="3"/>
  <c r="BF126" i="3"/>
  <c r="BI125" i="3"/>
  <c r="BH125" i="3"/>
  <c r="BG125" i="3"/>
  <c r="BE125" i="3"/>
  <c r="AA125" i="3"/>
  <c r="Y125" i="3"/>
  <c r="W125" i="3"/>
  <c r="BK125" i="3"/>
  <c r="BF125" i="3"/>
  <c r="BI124" i="3"/>
  <c r="BH124" i="3"/>
  <c r="BG124" i="3"/>
  <c r="BE124" i="3"/>
  <c r="AA124" i="3"/>
  <c r="Y124" i="3"/>
  <c r="W124" i="3"/>
  <c r="BK124" i="3"/>
  <c r="BF124" i="3"/>
  <c r="BI122" i="3"/>
  <c r="BH122" i="3"/>
  <c r="BG122" i="3"/>
  <c r="BE122" i="3"/>
  <c r="AA122" i="3"/>
  <c r="Y122" i="3"/>
  <c r="W122" i="3"/>
  <c r="BK122" i="3"/>
  <c r="N122" i="3"/>
  <c r="BF122" i="3" s="1"/>
  <c r="BI121" i="3"/>
  <c r="BH121" i="3"/>
  <c r="BG121" i="3"/>
  <c r="BE121" i="3"/>
  <c r="AA121" i="3"/>
  <c r="Y121" i="3"/>
  <c r="W121" i="3"/>
  <c r="BK121" i="3"/>
  <c r="N121" i="3"/>
  <c r="BF121" i="3" s="1"/>
  <c r="BI120" i="3"/>
  <c r="BH120" i="3"/>
  <c r="BG120" i="3"/>
  <c r="BE120" i="3"/>
  <c r="AA120" i="3"/>
  <c r="Y120" i="3"/>
  <c r="W120" i="3"/>
  <c r="BK120" i="3"/>
  <c r="N120" i="3"/>
  <c r="BF120" i="3" s="1"/>
  <c r="BI119" i="3"/>
  <c r="BH119" i="3"/>
  <c r="BG119" i="3"/>
  <c r="BE119" i="3"/>
  <c r="AA119" i="3"/>
  <c r="Y119" i="3"/>
  <c r="W119" i="3"/>
  <c r="BK119" i="3"/>
  <c r="N119" i="3"/>
  <c r="BF119" i="3" s="1"/>
  <c r="BI118" i="3"/>
  <c r="BH118" i="3"/>
  <c r="BG118" i="3"/>
  <c r="BE118" i="3"/>
  <c r="AA118" i="3"/>
  <c r="Y118" i="3"/>
  <c r="W118" i="3"/>
  <c r="BK118" i="3"/>
  <c r="N118" i="3"/>
  <c r="BF118" i="3" s="1"/>
  <c r="F111" i="3"/>
  <c r="F109" i="3"/>
  <c r="F107" i="3"/>
  <c r="M28" i="3"/>
  <c r="AS89" i="1" s="1"/>
  <c r="F83" i="3"/>
  <c r="F81" i="3"/>
  <c r="F79" i="3"/>
  <c r="O21" i="3"/>
  <c r="E21" i="3"/>
  <c r="M84" i="3" s="1"/>
  <c r="O20" i="3"/>
  <c r="O18" i="3"/>
  <c r="E18" i="3"/>
  <c r="M83" i="3" s="1"/>
  <c r="O17" i="3"/>
  <c r="O15" i="3"/>
  <c r="E15" i="3"/>
  <c r="F112" i="3" s="1"/>
  <c r="O14" i="3"/>
  <c r="O9" i="3"/>
  <c r="F6" i="3"/>
  <c r="F78" i="3" s="1"/>
  <c r="AY88" i="1"/>
  <c r="AX88" i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AA132" i="2" s="1"/>
  <c r="Y133" i="2"/>
  <c r="W133" i="2"/>
  <c r="BK133" i="2"/>
  <c r="N133" i="2"/>
  <c r="BF133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Y128" i="2" s="1"/>
  <c r="W129" i="2"/>
  <c r="BK129" i="2"/>
  <c r="N129" i="2"/>
  <c r="BF129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Y123" i="2" s="1"/>
  <c r="W124" i="2"/>
  <c r="BK124" i="2"/>
  <c r="N124" i="2"/>
  <c r="BF124" i="2" s="1"/>
  <c r="BI122" i="2"/>
  <c r="BH122" i="2"/>
  <c r="BG122" i="2"/>
  <c r="BE122" i="2"/>
  <c r="AA122" i="2"/>
  <c r="Y122" i="2"/>
  <c r="W122" i="2"/>
  <c r="BK122" i="2"/>
  <c r="N122" i="2"/>
  <c r="BF122" i="2" s="1"/>
  <c r="BI121" i="2"/>
  <c r="BH121" i="2"/>
  <c r="BG121" i="2"/>
  <c r="BE121" i="2"/>
  <c r="AA121" i="2"/>
  <c r="Y121" i="2"/>
  <c r="W121" i="2"/>
  <c r="BK121" i="2"/>
  <c r="N121" i="2"/>
  <c r="BF121" i="2" s="1"/>
  <c r="BI120" i="2"/>
  <c r="BH120" i="2"/>
  <c r="BG120" i="2"/>
  <c r="BE120" i="2"/>
  <c r="AA120" i="2"/>
  <c r="Y120" i="2"/>
  <c r="W120" i="2"/>
  <c r="BK120" i="2"/>
  <c r="N120" i="2"/>
  <c r="BF120" i="2" s="1"/>
  <c r="BI119" i="2"/>
  <c r="BH119" i="2"/>
  <c r="BG119" i="2"/>
  <c r="BE119" i="2"/>
  <c r="AA119" i="2"/>
  <c r="Y119" i="2"/>
  <c r="W119" i="2"/>
  <c r="BK119" i="2"/>
  <c r="N119" i="2"/>
  <c r="BF119" i="2" s="1"/>
  <c r="BI118" i="2"/>
  <c r="BH118" i="2"/>
  <c r="BG118" i="2"/>
  <c r="BE118" i="2"/>
  <c r="AA118" i="2"/>
  <c r="AA117" i="2" s="1"/>
  <c r="Y118" i="2"/>
  <c r="W118" i="2"/>
  <c r="BK118" i="2"/>
  <c r="N118" i="2"/>
  <c r="BF118" i="2" s="1"/>
  <c r="F111" i="2"/>
  <c r="F109" i="2"/>
  <c r="F107" i="2"/>
  <c r="M28" i="2"/>
  <c r="AS88" i="1" s="1"/>
  <c r="F83" i="2"/>
  <c r="F81" i="2"/>
  <c r="F79" i="2"/>
  <c r="O21" i="2"/>
  <c r="E21" i="2"/>
  <c r="M112" i="2" s="1"/>
  <c r="O20" i="2"/>
  <c r="O18" i="2"/>
  <c r="E18" i="2"/>
  <c r="M83" i="2" s="1"/>
  <c r="O17" i="2"/>
  <c r="O15" i="2"/>
  <c r="E15" i="2"/>
  <c r="F84" i="2" s="1"/>
  <c r="O14" i="2"/>
  <c r="M109" i="2"/>
  <c r="F6" i="2"/>
  <c r="F78" i="2" s="1"/>
  <c r="AK27" i="1"/>
  <c r="AM83" i="1"/>
  <c r="L83" i="1"/>
  <c r="AM82" i="1"/>
  <c r="L82" i="1"/>
  <c r="L80" i="1"/>
  <c r="L78" i="1"/>
  <c r="BK132" i="2" l="1"/>
  <c r="N132" i="2" s="1"/>
  <c r="N93" i="2" s="1"/>
  <c r="Y123" i="3"/>
  <c r="AA132" i="3"/>
  <c r="W135" i="3"/>
  <c r="H36" i="3"/>
  <c r="BD89" i="1" s="1"/>
  <c r="BK117" i="3"/>
  <c r="M32" i="3"/>
  <c r="AV89" i="1" s="1"/>
  <c r="W117" i="2"/>
  <c r="H34" i="2"/>
  <c r="BB88" i="1" s="1"/>
  <c r="BK123" i="2"/>
  <c r="N123" i="2" s="1"/>
  <c r="N91" i="2" s="1"/>
  <c r="W132" i="2"/>
  <c r="AA135" i="2"/>
  <c r="H34" i="3"/>
  <c r="BB89" i="1" s="1"/>
  <c r="BK123" i="3"/>
  <c r="AA135" i="3"/>
  <c r="Y117" i="2"/>
  <c r="W128" i="2"/>
  <c r="Y132" i="2"/>
  <c r="BK135" i="2"/>
  <c r="N135" i="2" s="1"/>
  <c r="N94" i="2" s="1"/>
  <c r="Y117" i="3"/>
  <c r="W128" i="3"/>
  <c r="AA123" i="2"/>
  <c r="H35" i="2"/>
  <c r="BC88" i="1" s="1"/>
  <c r="W117" i="3"/>
  <c r="AA117" i="3"/>
  <c r="H35" i="3"/>
  <c r="BC89" i="1" s="1"/>
  <c r="W123" i="3"/>
  <c r="AA123" i="3"/>
  <c r="BK128" i="3"/>
  <c r="N128" i="3" s="1"/>
  <c r="N92" i="3" s="1"/>
  <c r="Y128" i="3"/>
  <c r="BK132" i="3"/>
  <c r="N132" i="3" s="1"/>
  <c r="N93" i="3" s="1"/>
  <c r="Y132" i="3"/>
  <c r="BK135" i="3"/>
  <c r="Y135" i="3"/>
  <c r="F112" i="2"/>
  <c r="BK117" i="2"/>
  <c r="M32" i="2"/>
  <c r="AV88" i="1" s="1"/>
  <c r="W123" i="2"/>
  <c r="BK128" i="2"/>
  <c r="N128" i="2" s="1"/>
  <c r="N92" i="2" s="1"/>
  <c r="W135" i="2"/>
  <c r="M81" i="2"/>
  <c r="M84" i="2"/>
  <c r="M111" i="2"/>
  <c r="H36" i="2"/>
  <c r="BD88" i="1" s="1"/>
  <c r="AA128" i="2"/>
  <c r="AA116" i="2" s="1"/>
  <c r="AA115" i="2" s="1"/>
  <c r="Y135" i="2"/>
  <c r="Y116" i="2" s="1"/>
  <c r="Y115" i="2" s="1"/>
  <c r="N117" i="3"/>
  <c r="N90" i="3" s="1"/>
  <c r="AS87" i="1"/>
  <c r="M33" i="2"/>
  <c r="AW88" i="1" s="1"/>
  <c r="H33" i="3"/>
  <c r="BA89" i="1" s="1"/>
  <c r="F106" i="2"/>
  <c r="H33" i="2"/>
  <c r="BA88" i="1" s="1"/>
  <c r="F84" i="3"/>
  <c r="M112" i="3"/>
  <c r="M33" i="3"/>
  <c r="AW89" i="1" s="1"/>
  <c r="F106" i="3"/>
  <c r="H32" i="3"/>
  <c r="AZ89" i="1" s="1"/>
  <c r="H32" i="2"/>
  <c r="AZ88" i="1" s="1"/>
  <c r="M111" i="3"/>
  <c r="W116" i="2" l="1"/>
  <c r="W115" i="2" s="1"/>
  <c r="AU88" i="1" s="1"/>
  <c r="AA116" i="3"/>
  <c r="AA115" i="3" s="1"/>
  <c r="W116" i="3"/>
  <c r="W115" i="3" s="1"/>
  <c r="AU89" i="1" s="1"/>
  <c r="BD87" i="1"/>
  <c r="W35" i="1" s="1"/>
  <c r="N123" i="3"/>
  <c r="N91" i="3" s="1"/>
  <c r="N135" i="3"/>
  <c r="N94" i="3" s="1"/>
  <c r="AT89" i="1"/>
  <c r="BK116" i="2"/>
  <c r="N116" i="2" s="1"/>
  <c r="N89" i="2" s="1"/>
  <c r="BB87" i="1"/>
  <c r="W33" i="1" s="1"/>
  <c r="N117" i="2"/>
  <c r="N90" i="2" s="1"/>
  <c r="BK116" i="3"/>
  <c r="N116" i="3" s="1"/>
  <c r="N89" i="3" s="1"/>
  <c r="Y116" i="3"/>
  <c r="Y115" i="3" s="1"/>
  <c r="BC87" i="1"/>
  <c r="AY87" i="1" s="1"/>
  <c r="AT88" i="1"/>
  <c r="AZ87" i="1"/>
  <c r="AV87" i="1" s="1"/>
  <c r="AU87" i="1"/>
  <c r="BA87" i="1"/>
  <c r="BK115" i="2" l="1"/>
  <c r="N115" i="2" s="1"/>
  <c r="N88" i="2" s="1"/>
  <c r="M27" i="2" s="1"/>
  <c r="M30" i="2" s="1"/>
  <c r="W34" i="1"/>
  <c r="BK115" i="3"/>
  <c r="AX87" i="1"/>
  <c r="W31" i="1"/>
  <c r="W32" i="1"/>
  <c r="AW87" i="1"/>
  <c r="AK32" i="1" s="1"/>
  <c r="AK31" i="1"/>
  <c r="L98" i="2"/>
  <c r="N115" i="3" l="1"/>
  <c r="N88" i="3" s="1"/>
  <c r="AG88" i="1"/>
  <c r="AN88" i="1" s="1"/>
  <c r="L38" i="2"/>
  <c r="AT87" i="1"/>
  <c r="L98" i="3" l="1"/>
  <c r="M27" i="3"/>
  <c r="M30" i="3" s="1"/>
  <c r="AG89" i="1" l="1"/>
  <c r="L38" i="3"/>
  <c r="AN89" i="1" l="1"/>
  <c r="AG87" i="1"/>
  <c r="AK26" i="1" l="1"/>
  <c r="AK29" i="1" s="1"/>
  <c r="AK37" i="1" s="1"/>
  <c r="AG93" i="1"/>
  <c r="AN87" i="1"/>
  <c r="AN93" i="1" s="1"/>
</calcChain>
</file>

<file path=xl/sharedStrings.xml><?xml version="1.0" encoding="utf-8"?>
<sst xmlns="http://schemas.openxmlformats.org/spreadsheetml/2006/main" count="1008" uniqueCount="231">
  <si>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</si>
  <si>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</si>
  <si>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</si>
  <si>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</si>
  <si>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</si>
  <si>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</si>
  <si>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</si>
  <si>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</si>
  <si>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</si>
  <si>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</si>
  <si>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</si>
  <si>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</si>
  <si>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Stavba:</t>
  </si>
  <si>
    <t>Sanácia miest s nezákonne umiestneným odpadom v obci Ruská</t>
  </si>
  <si>
    <t>JKSO:</t>
  </si>
  <si>
    <t>KS:</t>
  </si>
  <si>
    <t>Miesto:</t>
  </si>
  <si>
    <t>Júžný Zemplín - Obec Ruská</t>
  </si>
  <si>
    <t>Dátum:</t>
  </si>
  <si>
    <t>Objednávateľ:</t>
  </si>
  <si>
    <t>IČO:</t>
  </si>
  <si>
    <t>Obec Ruská</t>
  </si>
  <si>
    <t>IČO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</si>
  <si>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</si>
  <si>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</si>
  <si>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</si>
  <si>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</si>
  <si>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</si>
  <si>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</si>
  <si>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</si>
  <si>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</si>
  <si>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</si>
  <si>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</si>
  <si>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</si>
  <si>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</si>
  <si>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</si>
  <si>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</si>
  <si>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</si>
  <si>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</si>
  <si>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</si>
  <si>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</si>
  <si>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</si>
  <si>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</si>
  <si>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</si>
  <si>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</si>
  <si>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</si>
  <si>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</si>
  <si>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</si>
  <si>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</si>
  <si>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</si>
  <si>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</si>
  <si>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</si>
  <si>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</si>
  <si>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</si>
  <si>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</si>
  <si>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</si>
  <si>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</si>
  <si>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</si>
  <si>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</si>
  <si>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</si>
  <si>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</si>
  <si>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</si>
  <si>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</si>
  <si>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</si>
  <si>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</si>
  <si>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</si>
  <si>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</si>
  <si>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</si>
  <si>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</si>
  <si>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</si>
  <si>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</si>
  <si>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</si>
  <si>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{d92e357b-9a33-4d5a-9029-d4a6a9b9553e}</t>
  </si>
  <si>
    <t>{00000000-0000-0000-0000-000000000000}</t>
  </si>
  <si>
    <t>1-1</t>
  </si>
  <si>
    <t>LV č.1  parcela č. 190/2</t>
  </si>
  <si>
    <t>1</t>
  </si>
  <si>
    <t>{041d6272-7ce7-4129-9b0a-cf47c61dd7a0}</t>
  </si>
  <si>
    <t>1-2</t>
  </si>
  <si>
    <t>LV č. 369  parcela č. 315/2</t>
  </si>
  <si>
    <t>{65b4e186-b494-4d2b-b023-e352b0dec1aa}</t>
  </si>
  <si>
    <t>2) Ostatné náklady zo súhrnného listu</t>
  </si>
  <si>
    <t>Percent. zadanie_x000D_
[% nákladov rozpočtu]</t>
  </si>
  <si>
    <t>Zaradenie nákladov</t>
  </si>
  <si>
    <t>Celkové náklady za stavbu 1) + 2)</t>
  </si>
  <si>
    <t>Späť na hárok:</t>
  </si>
  <si>
    <t>KRYCÍ LIST ROZPOČTU</t>
  </si>
  <si>
    <t>Objekt:</t>
  </si>
  <si>
    <t>1-1 - LV č.1  parcela č. 190/2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</si>
  <si>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</si>
  <si>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</si>
  <si>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</si>
  <si>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</si>
  <si>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</si>
  <si>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</si>
  <si>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</si>
  <si>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</si>
  <si>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Z01 - Zber odpadu z miest s nezákonne umiestneným odpadom</t>
  </si>
  <si>
    <t xml:space="preserve">    Z02 - Zvoz/odvoz odpadu z miest s nezákonne umiestneným odpadom</t>
  </si>
  <si>
    <t xml:space="preserve">    Z03 - Uloženie/zneškodnenie odpadu z miest s nezákonne umiestneným odpadom na riadenej skládke odpadu</t>
  </si>
  <si>
    <t xml:space="preserve">    Z04 - Vytriedenie odpadu</t>
  </si>
  <si>
    <t xml:space="preserve">    Z05 - Sanácia/úprava miesta do pôvodného stavu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</si>
  <si>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</si>
  <si>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</si>
  <si>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</si>
  <si>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</si>
  <si>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</si>
  <si>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</si>
  <si>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</si>
  <si>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</si>
  <si>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</si>
  <si>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</si>
  <si>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</si>
  <si>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</si>
  <si>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</si>
  <si>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</si>
  <si>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</si>
  <si>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</si>
  <si>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</si>
  <si>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111201101</t>
  </si>
  <si>
    <t xml:space="preserve">Odstránenie krovín s priemerom kmeňa do 100 mm, do 1000 m2 </t>
  </si>
  <si>
    <t>m2</t>
  </si>
  <si>
    <t>4</t>
  </si>
  <si>
    <t>2</t>
  </si>
  <si>
    <t>273712625</t>
  </si>
  <si>
    <t>121101201</t>
  </si>
  <si>
    <t>Odstránenie lesnej hrabanky, akákoľvek hrúbka vrstvy do 1000 m2</t>
  </si>
  <si>
    <t>-1683171174</t>
  </si>
  <si>
    <t>3</t>
  </si>
  <si>
    <t>122201102</t>
  </si>
  <si>
    <t>Odkopávka a prekopávka odpadu nad 100 do 1000 m3</t>
  </si>
  <si>
    <t>m3</t>
  </si>
  <si>
    <t>-1926419815</t>
  </si>
  <si>
    <t>166101101.1</t>
  </si>
  <si>
    <t>Prehodenie odpadu nad 100 do 1000 m3</t>
  </si>
  <si>
    <t>562464801</t>
  </si>
  <si>
    <t>5</t>
  </si>
  <si>
    <t>167101102</t>
  </si>
  <si>
    <t>Nakladanie neuľahnutého odpadu nad 100 do 1000 m3</t>
  </si>
  <si>
    <t>1892697745</t>
  </si>
  <si>
    <t>6</t>
  </si>
  <si>
    <t>162301500</t>
  </si>
  <si>
    <t>Vodorovné premiestnenie vyklčovaných krovín do priemeru kmeňa 100 mm na vzdialenosť 3000 m</t>
  </si>
  <si>
    <t>-833929832</t>
  </si>
  <si>
    <t>7</t>
  </si>
  <si>
    <t>979087213</t>
  </si>
  <si>
    <t>Nakladanie odpadu na dopravné prostriedky pre vodorovnú dopravu</t>
  </si>
  <si>
    <t>t</t>
  </si>
  <si>
    <t>1462525471</t>
  </si>
  <si>
    <t>8</t>
  </si>
  <si>
    <t>979081111</t>
  </si>
  <si>
    <t>Odvoz odpadu na riadenú skládku do 1 km</t>
  </si>
  <si>
    <t>-1704071015</t>
  </si>
  <si>
    <t>9</t>
  </si>
  <si>
    <t>979081121</t>
  </si>
  <si>
    <t>Odvoz odpadu na riadenú skládku za každý ďalší 1 km</t>
  </si>
  <si>
    <t>-1036351932</t>
  </si>
  <si>
    <t>10</t>
  </si>
  <si>
    <t>171201101.1</t>
  </si>
  <si>
    <t>Uloženie odpadu na skládky nad 100 do 1000m3</t>
  </si>
  <si>
    <t>1963522677</t>
  </si>
  <si>
    <t>11</t>
  </si>
  <si>
    <t>979089012.1</t>
  </si>
  <si>
    <t>Poplatok za skladovanie zmiešaného odpadu -  zmesový komunálny odpad</t>
  </si>
  <si>
    <t>1201394494</t>
  </si>
  <si>
    <t>12</t>
  </si>
  <si>
    <t>979089612</t>
  </si>
  <si>
    <t>Poplatok za skladovanie stavebného odpadu -  stavebná suť</t>
  </si>
  <si>
    <t>-2053318658</t>
  </si>
  <si>
    <t>13</t>
  </si>
  <si>
    <t>167101100.1</t>
  </si>
  <si>
    <t>hod</t>
  </si>
  <si>
    <t>938633595</t>
  </si>
  <si>
    <t>15</t>
  </si>
  <si>
    <t>167111211</t>
  </si>
  <si>
    <t xml:space="preserve">Nakladanie odpadu ručne </t>
  </si>
  <si>
    <t>-1114042774</t>
  </si>
  <si>
    <t>16</t>
  </si>
  <si>
    <t>182001121</t>
  </si>
  <si>
    <t>Plošná úprava terénu pri nerovnostiach terénu nad 100-150 mm v rovine alebo na svahu do 1:5</t>
  </si>
  <si>
    <t>-110719623</t>
  </si>
  <si>
    <t>17</t>
  </si>
  <si>
    <t>180401211</t>
  </si>
  <si>
    <t>Výsev trávnika lúčneho hydroosevom v rovine alebo na svahu do 1:5</t>
  </si>
  <si>
    <t>-1720743093</t>
  </si>
  <si>
    <t>18</t>
  </si>
  <si>
    <t>M</t>
  </si>
  <si>
    <t>0057211100</t>
  </si>
  <si>
    <t>Tráva - Trávové semeno</t>
  </si>
  <si>
    <t>kg</t>
  </si>
  <si>
    <t>-129335865</t>
  </si>
  <si>
    <t>19</t>
  </si>
  <si>
    <t>181301102</t>
  </si>
  <si>
    <t>Rozprestretie zeminy v rovine, plocha do 500 m2,hr.do 150 mm</t>
  </si>
  <si>
    <t>293359806</t>
  </si>
  <si>
    <t>182201101</t>
  </si>
  <si>
    <t xml:space="preserve">Svahovanie trvalých svahov </t>
  </si>
  <si>
    <t>280382058</t>
  </si>
  <si>
    <t>21</t>
  </si>
  <si>
    <t>183403153</t>
  </si>
  <si>
    <t>Obrobenie pôdy hrabaním v rovine alebo na svahu do 1:5</t>
  </si>
  <si>
    <t>1592655257</t>
  </si>
  <si>
    <t>1-2 - LV č. 369  parcela č. 315/2</t>
  </si>
  <si>
    <t>-394333950</t>
  </si>
  <si>
    <t>87243653</t>
  </si>
  <si>
    <t>414722430</t>
  </si>
  <si>
    <t>-1817932218</t>
  </si>
  <si>
    <t>-518401092</t>
  </si>
  <si>
    <t>-1265732370</t>
  </si>
  <si>
    <t>32542261</t>
  </si>
  <si>
    <t>704468021</t>
  </si>
  <si>
    <t>-792597177</t>
  </si>
  <si>
    <t>576007608</t>
  </si>
  <si>
    <t>-208831025</t>
  </si>
  <si>
    <t>1781640393</t>
  </si>
  <si>
    <t>-1563110048</t>
  </si>
  <si>
    <t>-1039888</t>
  </si>
  <si>
    <t>-927350745</t>
  </si>
  <si>
    <t>-138359458</t>
  </si>
  <si>
    <t>-446835630</t>
  </si>
  <si>
    <t>-690953174</t>
  </si>
  <si>
    <t>-1216100451</t>
  </si>
  <si>
    <t>207231831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</si>
  <si>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</si>
  <si>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</si>
  <si>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</si>
  <si>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</si>
  <si>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</si>
  <si>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</si>
  <si>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</si>
  <si>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Ručný zber odpadu - práce menej náročne, pomocné alebo manupulačné v rozsahu viac ako 8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</si>
</sst>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5" xfId="0" applyFont="1" applyBorder="1" applyAlignment="1" applyProtection="1">
      <alignment horizontal="center" vertical="center"/>
      <protection locked="0"/>
    </xf>
    <xf numFmtId="49" fontId="30" fillId="0" borderId="25" xfId="0" applyNumberFormat="1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167" fontId="30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4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horizontal="left" vertical="center"/>
    </xf>
    <xf numFmtId="0" fontId="35" fillId="2" borderId="0" xfId="1" applyFont="1" applyFill="1" applyAlignment="1" applyProtection="1">
      <alignment vertical="center"/>
    </xf>
    <xf numFmtId="0" fontId="0" fillId="2" borderId="0" xfId="0" applyFill="1" applyProtection="1"/>
    <xf numFmtId="14" fontId="2" fillId="0" borderId="0" xfId="0" applyNumberFormat="1" applyFont="1" applyBorder="1" applyAlignment="1">
      <alignment horizontal="left" vertical="center"/>
    </xf>
    <xf numFmtId="14" fontId="0" fillId="0" borderId="0" xfId="0" applyNumberFormat="1" applyFont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4" fontId="20" fillId="5" borderId="0" xfId="0" applyNumberFormat="1" applyFont="1" applyFill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0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vertical="center"/>
      <protection locked="0"/>
    </xf>
    <xf numFmtId="167" fontId="30" fillId="0" borderId="25" xfId="0" applyNumberFormat="1" applyFont="1" applyBorder="1" applyAlignment="1" applyProtection="1">
      <alignment vertical="center"/>
      <protection locked="0"/>
    </xf>
    <xf numFmtId="0" fontId="35" fillId="2" borderId="0" xfId="1" applyFont="1" applyFill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20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EFC8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5AE5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E140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4"/>
  <sheetViews>
    <sheetView showGridLines="0" tabSelected="1" workbookViewId="0">
      <pane ySplit="1" topLeftCell="A60" activePane="bottomLeft" state="frozen"/>
      <selection pane="bottomLeft" activeCell="AM83" sqref="AM83:AP8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49" t="s">
        <v>0</v>
      </c>
      <c r="B1" s="150"/>
      <c r="C1" s="150"/>
      <c r="D1" s="151" t="s">
        <v>1</v>
      </c>
      <c r="E1" s="150"/>
      <c r="F1" s="150"/>
      <c r="G1" s="150"/>
      <c r="H1" s="150"/>
      <c r="I1" s="150"/>
      <c r="J1" s="150"/>
      <c r="K1" s="152" t="s">
        <v>223</v>
      </c>
      <c r="L1" s="152"/>
      <c r="M1" s="152"/>
      <c r="N1" s="152"/>
      <c r="O1" s="152"/>
      <c r="P1" s="152"/>
      <c r="Q1" s="152"/>
      <c r="R1" s="152"/>
      <c r="S1" s="152"/>
      <c r="T1" s="150"/>
      <c r="U1" s="150"/>
      <c r="V1" s="150"/>
      <c r="W1" s="152" t="s">
        <v>224</v>
      </c>
      <c r="X1" s="152"/>
      <c r="Y1" s="152"/>
      <c r="Z1" s="152"/>
      <c r="AA1" s="152"/>
      <c r="AB1" s="152"/>
      <c r="AC1" s="152"/>
      <c r="AD1" s="152"/>
      <c r="AE1" s="152"/>
      <c r="AF1" s="152"/>
      <c r="AG1" s="150"/>
      <c r="AH1" s="150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88" t="s">
        <v>5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R2" s="156" t="s">
        <v>6</v>
      </c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 x14ac:dyDescent="0.3">
      <c r="B4" s="17"/>
      <c r="C4" s="182" t="s">
        <v>9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9"/>
      <c r="AS4" s="20" t="s">
        <v>10</v>
      </c>
      <c r="BS4" s="13" t="s">
        <v>7</v>
      </c>
    </row>
    <row r="5" spans="1:73" ht="14.45" customHeight="1" x14ac:dyDescent="0.3">
      <c r="B5" s="17"/>
      <c r="C5" s="18"/>
      <c r="D5" s="21" t="s">
        <v>11</v>
      </c>
      <c r="E5" s="18"/>
      <c r="F5" s="18"/>
      <c r="G5" s="18"/>
      <c r="H5" s="18"/>
      <c r="I5" s="18"/>
      <c r="J5" s="18"/>
      <c r="K5" s="189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8"/>
      <c r="AQ5" s="19"/>
      <c r="BS5" s="13" t="s">
        <v>7</v>
      </c>
    </row>
    <row r="6" spans="1:73" ht="36.950000000000003" customHeight="1" x14ac:dyDescent="0.3">
      <c r="B6" s="17"/>
      <c r="C6" s="18"/>
      <c r="D6" s="23" t="s">
        <v>12</v>
      </c>
      <c r="E6" s="18"/>
      <c r="F6" s="18"/>
      <c r="G6" s="18"/>
      <c r="H6" s="18"/>
      <c r="I6" s="18"/>
      <c r="J6" s="18"/>
      <c r="K6" s="190" t="s">
        <v>13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8"/>
      <c r="AQ6" s="19"/>
      <c r="BS6" s="13" t="s">
        <v>7</v>
      </c>
    </row>
    <row r="7" spans="1:73" ht="14.45" customHeight="1" x14ac:dyDescent="0.3">
      <c r="B7" s="17"/>
      <c r="C7" s="18"/>
      <c r="D7" s="24" t="s">
        <v>14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15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45" customHeight="1" x14ac:dyDescent="0.3">
      <c r="B8" s="17"/>
      <c r="C8" s="18"/>
      <c r="D8" s="24" t="s">
        <v>16</v>
      </c>
      <c r="E8" s="18"/>
      <c r="F8" s="18"/>
      <c r="G8" s="18"/>
      <c r="H8" s="18"/>
      <c r="I8" s="18"/>
      <c r="J8" s="18"/>
      <c r="K8" s="22" t="s">
        <v>17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18</v>
      </c>
      <c r="AL8" s="18"/>
      <c r="AM8" s="18"/>
      <c r="AN8" s="154">
        <v>43536</v>
      </c>
      <c r="AO8" s="18"/>
      <c r="AP8" s="18"/>
      <c r="AQ8" s="19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45" customHeight="1" x14ac:dyDescent="0.3">
      <c r="B10" s="17"/>
      <c r="C10" s="18"/>
      <c r="D10" s="24" t="s">
        <v>19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20</v>
      </c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399999999999999" customHeight="1" x14ac:dyDescent="0.3">
      <c r="B11" s="17"/>
      <c r="C11" s="18"/>
      <c r="D11" s="18"/>
      <c r="E11" s="22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22</v>
      </c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14.45" customHeight="1" x14ac:dyDescent="0.3">
      <c r="B13" s="17"/>
      <c r="C13" s="18"/>
      <c r="D13" s="24" t="s">
        <v>23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20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15" x14ac:dyDescent="0.3">
      <c r="B14" s="17"/>
      <c r="C14" s="18"/>
      <c r="D14" s="18"/>
      <c r="E14" s="22" t="s">
        <v>24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22</v>
      </c>
      <c r="AL14" s="18"/>
      <c r="AM14" s="18"/>
      <c r="AN14" s="22" t="s">
        <v>3</v>
      </c>
      <c r="AO14" s="18"/>
      <c r="AP14" s="18"/>
      <c r="AQ14" s="19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45" customHeight="1" x14ac:dyDescent="0.3">
      <c r="B16" s="17"/>
      <c r="C16" s="18"/>
      <c r="D16" s="24" t="s">
        <v>25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20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399999999999999" customHeight="1" x14ac:dyDescent="0.3">
      <c r="B17" s="17"/>
      <c r="C17" s="18"/>
      <c r="D17" s="18"/>
      <c r="E17" s="22" t="s">
        <v>24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22</v>
      </c>
      <c r="AL17" s="18"/>
      <c r="AM17" s="18"/>
      <c r="AN17" s="22" t="s">
        <v>3</v>
      </c>
      <c r="AO17" s="18"/>
      <c r="AP17" s="18"/>
      <c r="AQ17" s="19"/>
      <c r="BS17" s="13" t="s">
        <v>26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27</v>
      </c>
    </row>
    <row r="19" spans="2:71" ht="14.45" customHeight="1" x14ac:dyDescent="0.3">
      <c r="B19" s="17"/>
      <c r="C19" s="18"/>
      <c r="D19" s="24" t="s">
        <v>28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20</v>
      </c>
      <c r="AL19" s="18"/>
      <c r="AM19" s="18"/>
      <c r="AN19" s="22" t="s">
        <v>3</v>
      </c>
      <c r="AO19" s="18"/>
      <c r="AP19" s="18"/>
      <c r="AQ19" s="19"/>
      <c r="BS19" s="13" t="s">
        <v>27</v>
      </c>
    </row>
    <row r="20" spans="2:71" ht="18.399999999999999" customHeight="1" x14ac:dyDescent="0.3">
      <c r="B20" s="17"/>
      <c r="C20" s="18"/>
      <c r="D20" s="18"/>
      <c r="E20" s="22" t="s">
        <v>24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22</v>
      </c>
      <c r="AL20" s="18"/>
      <c r="AM20" s="18"/>
      <c r="AN20" s="22" t="s">
        <v>3</v>
      </c>
      <c r="AO20" s="18"/>
      <c r="AP20" s="18"/>
      <c r="AQ20" s="19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5" x14ac:dyDescent="0.3">
      <c r="B22" s="17"/>
      <c r="C22" s="18"/>
      <c r="D22" s="24" t="s">
        <v>29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 x14ac:dyDescent="0.3">
      <c r="B23" s="17"/>
      <c r="C23" s="18"/>
      <c r="D23" s="18"/>
      <c r="E23" s="191" t="s">
        <v>3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8"/>
      <c r="AP23" s="18"/>
      <c r="AQ23" s="19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6.95" customHeight="1" x14ac:dyDescent="0.3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45" customHeight="1" x14ac:dyDescent="0.3">
      <c r="B26" s="17"/>
      <c r="C26" s="18"/>
      <c r="D26" s="26" t="s">
        <v>30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65">
        <f>ROUND(AG87,2)</f>
        <v>0</v>
      </c>
      <c r="AL26" s="166"/>
      <c r="AM26" s="166"/>
      <c r="AN26" s="166"/>
      <c r="AO26" s="166"/>
      <c r="AP26" s="18"/>
      <c r="AQ26" s="19"/>
    </row>
    <row r="27" spans="2:71" ht="14.45" customHeight="1" x14ac:dyDescent="0.3">
      <c r="B27" s="17"/>
      <c r="C27" s="18"/>
      <c r="D27" s="26" t="s">
        <v>31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65">
        <f>ROUND(AG91,2)</f>
        <v>0</v>
      </c>
      <c r="AL27" s="166"/>
      <c r="AM27" s="166"/>
      <c r="AN27" s="166"/>
      <c r="AO27" s="166"/>
      <c r="AP27" s="18"/>
      <c r="AQ27" s="19"/>
    </row>
    <row r="28" spans="2:71" s="1" customFormat="1" ht="6.95" customHeight="1" x14ac:dyDescent="0.3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5.9" customHeight="1" x14ac:dyDescent="0.3">
      <c r="B29" s="27"/>
      <c r="C29" s="28"/>
      <c r="D29" s="30" t="s">
        <v>32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67">
        <f>ROUND(AK26+AK27,2)</f>
        <v>0</v>
      </c>
      <c r="AL29" s="168"/>
      <c r="AM29" s="168"/>
      <c r="AN29" s="168"/>
      <c r="AO29" s="168"/>
      <c r="AP29" s="28"/>
      <c r="AQ29" s="29"/>
    </row>
    <row r="30" spans="2:71" s="1" customFormat="1" ht="6.95" customHeight="1" x14ac:dyDescent="0.3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 x14ac:dyDescent="0.3">
      <c r="B31" s="32"/>
      <c r="C31" s="33"/>
      <c r="D31" s="34" t="s">
        <v>33</v>
      </c>
      <c r="E31" s="33"/>
      <c r="F31" s="34" t="s">
        <v>34</v>
      </c>
      <c r="G31" s="33"/>
      <c r="H31" s="33"/>
      <c r="I31" s="33"/>
      <c r="J31" s="33"/>
      <c r="K31" s="33"/>
      <c r="L31" s="185">
        <v>0.2</v>
      </c>
      <c r="M31" s="186"/>
      <c r="N31" s="186"/>
      <c r="O31" s="186"/>
      <c r="P31" s="33"/>
      <c r="Q31" s="33"/>
      <c r="R31" s="33"/>
      <c r="S31" s="33"/>
      <c r="T31" s="36" t="s">
        <v>35</v>
      </c>
      <c r="U31" s="33"/>
      <c r="V31" s="33"/>
      <c r="W31" s="187">
        <f>ROUND(AZ87+SUM(CD92),2)</f>
        <v>0</v>
      </c>
      <c r="X31" s="186"/>
      <c r="Y31" s="186"/>
      <c r="Z31" s="186"/>
      <c r="AA31" s="186"/>
      <c r="AB31" s="186"/>
      <c r="AC31" s="186"/>
      <c r="AD31" s="186"/>
      <c r="AE31" s="186"/>
      <c r="AF31" s="33"/>
      <c r="AG31" s="33"/>
      <c r="AH31" s="33"/>
      <c r="AI31" s="33"/>
      <c r="AJ31" s="33"/>
      <c r="AK31" s="187">
        <f>ROUND(AV87+SUM(BY92),2)</f>
        <v>0</v>
      </c>
      <c r="AL31" s="186"/>
      <c r="AM31" s="186"/>
      <c r="AN31" s="186"/>
      <c r="AO31" s="186"/>
      <c r="AP31" s="33"/>
      <c r="AQ31" s="37"/>
    </row>
    <row r="32" spans="2:71" s="2" customFormat="1" ht="14.45" customHeight="1" x14ac:dyDescent="0.3">
      <c r="B32" s="32"/>
      <c r="C32" s="33"/>
      <c r="D32" s="33"/>
      <c r="E32" s="33"/>
      <c r="F32" s="34" t="s">
        <v>36</v>
      </c>
      <c r="G32" s="33"/>
      <c r="H32" s="33"/>
      <c r="I32" s="33"/>
      <c r="J32" s="33"/>
      <c r="K32" s="33"/>
      <c r="L32" s="185">
        <v>0.2</v>
      </c>
      <c r="M32" s="186"/>
      <c r="N32" s="186"/>
      <c r="O32" s="186"/>
      <c r="P32" s="33"/>
      <c r="Q32" s="33"/>
      <c r="R32" s="33"/>
      <c r="S32" s="33"/>
      <c r="T32" s="36" t="s">
        <v>35</v>
      </c>
      <c r="U32" s="33"/>
      <c r="V32" s="33"/>
      <c r="W32" s="187">
        <f>ROUND(BA87+SUM(CE92),2)</f>
        <v>0</v>
      </c>
      <c r="X32" s="186"/>
      <c r="Y32" s="186"/>
      <c r="Z32" s="186"/>
      <c r="AA32" s="186"/>
      <c r="AB32" s="186"/>
      <c r="AC32" s="186"/>
      <c r="AD32" s="186"/>
      <c r="AE32" s="186"/>
      <c r="AF32" s="33"/>
      <c r="AG32" s="33"/>
      <c r="AH32" s="33"/>
      <c r="AI32" s="33"/>
      <c r="AJ32" s="33"/>
      <c r="AK32" s="187">
        <f>ROUND(AW87+SUM(BZ92),2)</f>
        <v>0</v>
      </c>
      <c r="AL32" s="186"/>
      <c r="AM32" s="186"/>
      <c r="AN32" s="186"/>
      <c r="AO32" s="186"/>
      <c r="AP32" s="33"/>
      <c r="AQ32" s="37"/>
    </row>
    <row r="33" spans="2:43" s="2" customFormat="1" ht="14.45" hidden="1" customHeight="1" x14ac:dyDescent="0.3">
      <c r="B33" s="32"/>
      <c r="C33" s="33"/>
      <c r="D33" s="33"/>
      <c r="E33" s="33"/>
      <c r="F33" s="34" t="s">
        <v>37</v>
      </c>
      <c r="G33" s="33"/>
      <c r="H33" s="33"/>
      <c r="I33" s="33"/>
      <c r="J33" s="33"/>
      <c r="K33" s="33"/>
      <c r="L33" s="185">
        <v>0.2</v>
      </c>
      <c r="M33" s="186"/>
      <c r="N33" s="186"/>
      <c r="O33" s="186"/>
      <c r="P33" s="33"/>
      <c r="Q33" s="33"/>
      <c r="R33" s="33"/>
      <c r="S33" s="33"/>
      <c r="T33" s="36" t="s">
        <v>35</v>
      </c>
      <c r="U33" s="33"/>
      <c r="V33" s="33"/>
      <c r="W33" s="187">
        <f>ROUND(BB87+SUM(CF92),2)</f>
        <v>0</v>
      </c>
      <c r="X33" s="186"/>
      <c r="Y33" s="186"/>
      <c r="Z33" s="186"/>
      <c r="AA33" s="186"/>
      <c r="AB33" s="186"/>
      <c r="AC33" s="186"/>
      <c r="AD33" s="186"/>
      <c r="AE33" s="186"/>
      <c r="AF33" s="33"/>
      <c r="AG33" s="33"/>
      <c r="AH33" s="33"/>
      <c r="AI33" s="33"/>
      <c r="AJ33" s="33"/>
      <c r="AK33" s="187">
        <v>0</v>
      </c>
      <c r="AL33" s="186"/>
      <c r="AM33" s="186"/>
      <c r="AN33" s="186"/>
      <c r="AO33" s="186"/>
      <c r="AP33" s="33"/>
      <c r="AQ33" s="37"/>
    </row>
    <row r="34" spans="2:43" s="2" customFormat="1" ht="14.45" hidden="1" customHeight="1" x14ac:dyDescent="0.3">
      <c r="B34" s="32"/>
      <c r="C34" s="33"/>
      <c r="D34" s="33"/>
      <c r="E34" s="33"/>
      <c r="F34" s="34" t="s">
        <v>38</v>
      </c>
      <c r="G34" s="33"/>
      <c r="H34" s="33"/>
      <c r="I34" s="33"/>
      <c r="J34" s="33"/>
      <c r="K34" s="33"/>
      <c r="L34" s="185">
        <v>0.2</v>
      </c>
      <c r="M34" s="186"/>
      <c r="N34" s="186"/>
      <c r="O34" s="186"/>
      <c r="P34" s="33"/>
      <c r="Q34" s="33"/>
      <c r="R34" s="33"/>
      <c r="S34" s="33"/>
      <c r="T34" s="36" t="s">
        <v>35</v>
      </c>
      <c r="U34" s="33"/>
      <c r="V34" s="33"/>
      <c r="W34" s="187">
        <f>ROUND(BC87+SUM(CG92),2)</f>
        <v>0</v>
      </c>
      <c r="X34" s="186"/>
      <c r="Y34" s="186"/>
      <c r="Z34" s="186"/>
      <c r="AA34" s="186"/>
      <c r="AB34" s="186"/>
      <c r="AC34" s="186"/>
      <c r="AD34" s="186"/>
      <c r="AE34" s="186"/>
      <c r="AF34" s="33"/>
      <c r="AG34" s="33"/>
      <c r="AH34" s="33"/>
      <c r="AI34" s="33"/>
      <c r="AJ34" s="33"/>
      <c r="AK34" s="187">
        <v>0</v>
      </c>
      <c r="AL34" s="186"/>
      <c r="AM34" s="186"/>
      <c r="AN34" s="186"/>
      <c r="AO34" s="186"/>
      <c r="AP34" s="33"/>
      <c r="AQ34" s="37"/>
    </row>
    <row r="35" spans="2:43" s="2" customFormat="1" ht="14.45" hidden="1" customHeight="1" x14ac:dyDescent="0.3">
      <c r="B35" s="32"/>
      <c r="C35" s="33"/>
      <c r="D35" s="33"/>
      <c r="E35" s="33"/>
      <c r="F35" s="34" t="s">
        <v>39</v>
      </c>
      <c r="G35" s="33"/>
      <c r="H35" s="33"/>
      <c r="I35" s="33"/>
      <c r="J35" s="33"/>
      <c r="K35" s="33"/>
      <c r="L35" s="185">
        <v>0</v>
      </c>
      <c r="M35" s="186"/>
      <c r="N35" s="186"/>
      <c r="O35" s="186"/>
      <c r="P35" s="33"/>
      <c r="Q35" s="33"/>
      <c r="R35" s="33"/>
      <c r="S35" s="33"/>
      <c r="T35" s="36" t="s">
        <v>35</v>
      </c>
      <c r="U35" s="33"/>
      <c r="V35" s="33"/>
      <c r="W35" s="187">
        <f>ROUND(BD87+SUM(CH92),2)</f>
        <v>0</v>
      </c>
      <c r="X35" s="186"/>
      <c r="Y35" s="186"/>
      <c r="Z35" s="186"/>
      <c r="AA35" s="186"/>
      <c r="AB35" s="186"/>
      <c r="AC35" s="186"/>
      <c r="AD35" s="186"/>
      <c r="AE35" s="186"/>
      <c r="AF35" s="33"/>
      <c r="AG35" s="33"/>
      <c r="AH35" s="33"/>
      <c r="AI35" s="33"/>
      <c r="AJ35" s="33"/>
      <c r="AK35" s="187">
        <v>0</v>
      </c>
      <c r="AL35" s="186"/>
      <c r="AM35" s="186"/>
      <c r="AN35" s="186"/>
      <c r="AO35" s="186"/>
      <c r="AP35" s="33"/>
      <c r="AQ35" s="37"/>
    </row>
    <row r="36" spans="2:43" s="1" customFormat="1" ht="6.95" customHeight="1" x14ac:dyDescent="0.3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5.9" customHeight="1" x14ac:dyDescent="0.3">
      <c r="B37" s="27"/>
      <c r="C37" s="38"/>
      <c r="D37" s="39" t="s">
        <v>40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41</v>
      </c>
      <c r="U37" s="40"/>
      <c r="V37" s="40"/>
      <c r="W37" s="40"/>
      <c r="X37" s="178" t="s">
        <v>42</v>
      </c>
      <c r="Y37" s="179"/>
      <c r="Z37" s="179"/>
      <c r="AA37" s="179"/>
      <c r="AB37" s="179"/>
      <c r="AC37" s="40"/>
      <c r="AD37" s="40"/>
      <c r="AE37" s="40"/>
      <c r="AF37" s="40"/>
      <c r="AG37" s="40"/>
      <c r="AH37" s="40"/>
      <c r="AI37" s="40"/>
      <c r="AJ37" s="40"/>
      <c r="AK37" s="180">
        <f>SUM(AK29:AK35)</f>
        <v>0</v>
      </c>
      <c r="AL37" s="179"/>
      <c r="AM37" s="179"/>
      <c r="AN37" s="179"/>
      <c r="AO37" s="181"/>
      <c r="AP37" s="38"/>
      <c r="AQ37" s="29"/>
    </row>
    <row r="38" spans="2:43" s="1" customFormat="1" ht="14.45" customHeight="1" x14ac:dyDescent="0.3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27"/>
      <c r="C49" s="28"/>
      <c r="D49" s="42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44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 x14ac:dyDescent="0.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 x14ac:dyDescent="0.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 x14ac:dyDescent="0.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x14ac:dyDescent="0.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 x14ac:dyDescent="0.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 x14ac:dyDescent="0.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 x14ac:dyDescent="0.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 x14ac:dyDescent="0.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5" x14ac:dyDescent="0.3">
      <c r="B58" s="27"/>
      <c r="C58" s="28"/>
      <c r="D58" s="47" t="s">
        <v>45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46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45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46</v>
      </c>
      <c r="AN58" s="48"/>
      <c r="AO58" s="50"/>
      <c r="AP58" s="28"/>
      <c r="AQ58" s="29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27"/>
      <c r="C60" s="28"/>
      <c r="D60" s="42" t="s">
        <v>47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48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 x14ac:dyDescent="0.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 x14ac:dyDescent="0.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 x14ac:dyDescent="0.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 x14ac:dyDescent="0.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 x14ac:dyDescent="0.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 x14ac:dyDescent="0.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 x14ac:dyDescent="0.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 x14ac:dyDescent="0.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5" x14ac:dyDescent="0.3">
      <c r="B69" s="27"/>
      <c r="C69" s="28"/>
      <c r="D69" s="47" t="s">
        <v>45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46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45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46</v>
      </c>
      <c r="AN69" s="48"/>
      <c r="AO69" s="50"/>
      <c r="AP69" s="28"/>
      <c r="AQ69" s="29"/>
    </row>
    <row r="70" spans="2:43" s="1" customFormat="1" ht="6.95" customHeight="1" x14ac:dyDescent="0.3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 x14ac:dyDescent="0.3">
      <c r="B76" s="27"/>
      <c r="C76" s="182" t="s">
        <v>49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29"/>
    </row>
    <row r="77" spans="2:43" s="3" customFormat="1" ht="14.45" customHeight="1" x14ac:dyDescent="0.3">
      <c r="B77" s="57"/>
      <c r="C77" s="24" t="s">
        <v>11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 x14ac:dyDescent="0.3">
      <c r="B78" s="60"/>
      <c r="C78" s="61" t="s">
        <v>12</v>
      </c>
      <c r="D78" s="62"/>
      <c r="E78" s="62"/>
      <c r="F78" s="62"/>
      <c r="G78" s="62"/>
      <c r="H78" s="62"/>
      <c r="I78" s="62"/>
      <c r="J78" s="62"/>
      <c r="K78" s="62"/>
      <c r="L78" s="183" t="str">
        <f>K6</f>
        <v>Sanácia miest s nezákonne umiestneným odpadom v obci Ruská</v>
      </c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62"/>
      <c r="AQ78" s="63"/>
    </row>
    <row r="79" spans="2:43" s="1" customFormat="1" ht="6.95" customHeight="1" x14ac:dyDescent="0.3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 x14ac:dyDescent="0.3">
      <c r="B80" s="27"/>
      <c r="C80" s="24" t="s">
        <v>16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Júžný Zemplín - Obec Ruská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18</v>
      </c>
      <c r="AJ80" s="28"/>
      <c r="AK80" s="28"/>
      <c r="AL80" s="28"/>
      <c r="AM80" s="169">
        <f>IF(AN8= "","",AN8)</f>
        <v>43536</v>
      </c>
      <c r="AN80" s="169"/>
      <c r="AO80" s="28"/>
      <c r="AP80" s="28"/>
      <c r="AQ80" s="29"/>
    </row>
    <row r="81" spans="1:76" s="1" customFormat="1" ht="6.95" customHeight="1" x14ac:dyDescent="0.3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 x14ac:dyDescent="0.3">
      <c r="B82" s="27"/>
      <c r="C82" s="24" t="s">
        <v>19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>Obec Ruská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25</v>
      </c>
      <c r="AJ82" s="28"/>
      <c r="AK82" s="28"/>
      <c r="AL82" s="28"/>
      <c r="AM82" s="164" t="str">
        <f>IF(E17="","",E17)</f>
        <v xml:space="preserve"> </v>
      </c>
      <c r="AN82" s="160"/>
      <c r="AO82" s="160"/>
      <c r="AP82" s="160"/>
      <c r="AQ82" s="29"/>
      <c r="AS82" s="161" t="s">
        <v>50</v>
      </c>
      <c r="AT82" s="162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 x14ac:dyDescent="0.3">
      <c r="B83" s="27"/>
      <c r="C83" s="24" t="s">
        <v>23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28</v>
      </c>
      <c r="AJ83" s="28"/>
      <c r="AK83" s="28"/>
      <c r="AL83" s="28"/>
      <c r="AM83" s="164" t="str">
        <f>IF(E20="","",E20)</f>
        <v xml:space="preserve"> </v>
      </c>
      <c r="AN83" s="160"/>
      <c r="AO83" s="160"/>
      <c r="AP83" s="160"/>
      <c r="AQ83" s="29"/>
      <c r="AS83" s="163"/>
      <c r="AT83" s="160"/>
      <c r="AU83" s="28"/>
      <c r="AV83" s="28"/>
      <c r="AW83" s="28"/>
      <c r="AX83" s="28"/>
      <c r="AY83" s="28"/>
      <c r="AZ83" s="28"/>
      <c r="BA83" s="28"/>
      <c r="BB83" s="28"/>
      <c r="BC83" s="28"/>
      <c r="BD83" s="65"/>
    </row>
    <row r="84" spans="1:76" s="1" customFormat="1" ht="10.9" customHeight="1" x14ac:dyDescent="0.3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63"/>
      <c r="AT84" s="160"/>
      <c r="AU84" s="28"/>
      <c r="AV84" s="28"/>
      <c r="AW84" s="28"/>
      <c r="AX84" s="28"/>
      <c r="AY84" s="28"/>
      <c r="AZ84" s="28"/>
      <c r="BA84" s="28"/>
      <c r="BB84" s="28"/>
      <c r="BC84" s="28"/>
      <c r="BD84" s="65"/>
    </row>
    <row r="85" spans="1:76" s="1" customFormat="1" ht="29.25" customHeight="1" x14ac:dyDescent="0.3">
      <c r="B85" s="27"/>
      <c r="C85" s="174" t="s">
        <v>51</v>
      </c>
      <c r="D85" s="175"/>
      <c r="E85" s="175"/>
      <c r="F85" s="175"/>
      <c r="G85" s="175"/>
      <c r="H85" s="66"/>
      <c r="I85" s="176" t="s">
        <v>52</v>
      </c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6" t="s">
        <v>53</v>
      </c>
      <c r="AH85" s="175"/>
      <c r="AI85" s="175"/>
      <c r="AJ85" s="175"/>
      <c r="AK85" s="175"/>
      <c r="AL85" s="175"/>
      <c r="AM85" s="175"/>
      <c r="AN85" s="176" t="s">
        <v>54</v>
      </c>
      <c r="AO85" s="175"/>
      <c r="AP85" s="177"/>
      <c r="AQ85" s="29"/>
      <c r="AS85" s="67" t="s">
        <v>55</v>
      </c>
      <c r="AT85" s="68" t="s">
        <v>56</v>
      </c>
      <c r="AU85" s="68" t="s">
        <v>57</v>
      </c>
      <c r="AV85" s="68" t="s">
        <v>58</v>
      </c>
      <c r="AW85" s="68" t="s">
        <v>59</v>
      </c>
      <c r="AX85" s="68" t="s">
        <v>60</v>
      </c>
      <c r="AY85" s="68" t="s">
        <v>61</v>
      </c>
      <c r="AZ85" s="68" t="s">
        <v>62</v>
      </c>
      <c r="BA85" s="68" t="s">
        <v>63</v>
      </c>
      <c r="BB85" s="68" t="s">
        <v>64</v>
      </c>
      <c r="BC85" s="68" t="s">
        <v>65</v>
      </c>
      <c r="BD85" s="69" t="s">
        <v>66</v>
      </c>
    </row>
    <row r="86" spans="1:76" s="1" customFormat="1" ht="10.9" customHeight="1" x14ac:dyDescent="0.3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0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450000000000003" customHeight="1" x14ac:dyDescent="0.3">
      <c r="B87" s="60"/>
      <c r="C87" s="71" t="s">
        <v>67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158">
        <f>ROUND(SUM(AG88:AG89),2)</f>
        <v>0</v>
      </c>
      <c r="AH87" s="158"/>
      <c r="AI87" s="158"/>
      <c r="AJ87" s="158"/>
      <c r="AK87" s="158"/>
      <c r="AL87" s="158"/>
      <c r="AM87" s="158"/>
      <c r="AN87" s="159">
        <f>SUM(AG87,AT87)</f>
        <v>0</v>
      </c>
      <c r="AO87" s="159"/>
      <c r="AP87" s="159"/>
      <c r="AQ87" s="63"/>
      <c r="AS87" s="73">
        <f>ROUND(SUM(AS88:AS89),2)</f>
        <v>0</v>
      </c>
      <c r="AT87" s="74">
        <f>ROUND(SUM(AV87:AW87),2)</f>
        <v>0</v>
      </c>
      <c r="AU87" s="75">
        <f>ROUND(SUM(AU88:AU89),5)</f>
        <v>1335.4684400000001</v>
      </c>
      <c r="AV87" s="74">
        <f>ROUND(AZ87*L31,2)</f>
        <v>0</v>
      </c>
      <c r="AW87" s="74">
        <f>ROUND(BA87*L32,2)</f>
        <v>0</v>
      </c>
      <c r="AX87" s="74">
        <f>ROUND(BB87*L31,2)</f>
        <v>0</v>
      </c>
      <c r="AY87" s="74">
        <f>ROUND(BC87*L32,2)</f>
        <v>0</v>
      </c>
      <c r="AZ87" s="74">
        <f>ROUND(SUM(AZ88:AZ89),2)</f>
        <v>0</v>
      </c>
      <c r="BA87" s="74">
        <f>ROUND(SUM(BA88:BA89),2)</f>
        <v>0</v>
      </c>
      <c r="BB87" s="74">
        <f>ROUND(SUM(BB88:BB89),2)</f>
        <v>0</v>
      </c>
      <c r="BC87" s="74">
        <f>ROUND(SUM(BC88:BC89),2)</f>
        <v>0</v>
      </c>
      <c r="BD87" s="76">
        <f>ROUND(SUM(BD88:BD89),2)</f>
        <v>0</v>
      </c>
      <c r="BS87" s="77" t="s">
        <v>68</v>
      </c>
      <c r="BT87" s="77" t="s">
        <v>69</v>
      </c>
      <c r="BU87" s="78" t="s">
        <v>70</v>
      </c>
      <c r="BV87" s="77" t="s">
        <v>71</v>
      </c>
      <c r="BW87" s="77" t="s">
        <v>72</v>
      </c>
      <c r="BX87" s="77" t="s">
        <v>73</v>
      </c>
    </row>
    <row r="88" spans="1:76" s="5" customFormat="1" ht="22.5" customHeight="1" x14ac:dyDescent="0.3">
      <c r="A88" s="148" t="s">
        <v>225</v>
      </c>
      <c r="B88" s="79"/>
      <c r="C88" s="80"/>
      <c r="D88" s="173" t="s">
        <v>74</v>
      </c>
      <c r="E88" s="172"/>
      <c r="F88" s="172"/>
      <c r="G88" s="172"/>
      <c r="H88" s="172"/>
      <c r="I88" s="81"/>
      <c r="J88" s="173" t="s">
        <v>75</v>
      </c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1">
        <f>'1-1 - LV č.1  parcela č. ...'!M30</f>
        <v>0</v>
      </c>
      <c r="AH88" s="172"/>
      <c r="AI88" s="172"/>
      <c r="AJ88" s="172"/>
      <c r="AK88" s="172"/>
      <c r="AL88" s="172"/>
      <c r="AM88" s="172"/>
      <c r="AN88" s="171">
        <f>SUM(AG88,AT88)</f>
        <v>0</v>
      </c>
      <c r="AO88" s="172"/>
      <c r="AP88" s="172"/>
      <c r="AQ88" s="82"/>
      <c r="AS88" s="83">
        <f>'1-1 - LV č.1  parcela č. ...'!M28</f>
        <v>0</v>
      </c>
      <c r="AT88" s="84">
        <f>ROUND(SUM(AV88:AW88),2)</f>
        <v>0</v>
      </c>
      <c r="AU88" s="85">
        <f>'1-1 - LV č.1  parcela č. ...'!W115</f>
        <v>972.78599999999994</v>
      </c>
      <c r="AV88" s="84">
        <f>'1-1 - LV č.1  parcela č. ...'!M32</f>
        <v>0</v>
      </c>
      <c r="AW88" s="84">
        <f>'1-1 - LV č.1  parcela č. ...'!M33</f>
        <v>0</v>
      </c>
      <c r="AX88" s="84">
        <f>'1-1 - LV č.1  parcela č. ...'!M34</f>
        <v>0</v>
      </c>
      <c r="AY88" s="84">
        <f>'1-1 - LV č.1  parcela č. ...'!M35</f>
        <v>0</v>
      </c>
      <c r="AZ88" s="84">
        <f>'1-1 - LV č.1  parcela č. ...'!H32</f>
        <v>0</v>
      </c>
      <c r="BA88" s="84">
        <f>'1-1 - LV č.1  parcela č. ...'!H33</f>
        <v>0</v>
      </c>
      <c r="BB88" s="84">
        <f>'1-1 - LV č.1  parcela č. ...'!H34</f>
        <v>0</v>
      </c>
      <c r="BC88" s="84">
        <f>'1-1 - LV č.1  parcela č. ...'!H35</f>
        <v>0</v>
      </c>
      <c r="BD88" s="86">
        <f>'1-1 - LV č.1  parcela č. ...'!H36</f>
        <v>0</v>
      </c>
      <c r="BT88" s="87" t="s">
        <v>76</v>
      </c>
      <c r="BV88" s="87" t="s">
        <v>71</v>
      </c>
      <c r="BW88" s="87" t="s">
        <v>77</v>
      </c>
      <c r="BX88" s="87" t="s">
        <v>72</v>
      </c>
    </row>
    <row r="89" spans="1:76" s="5" customFormat="1" ht="22.5" customHeight="1" x14ac:dyDescent="0.3">
      <c r="A89" s="148" t="s">
        <v>225</v>
      </c>
      <c r="B89" s="79"/>
      <c r="C89" s="80"/>
      <c r="D89" s="173" t="s">
        <v>78</v>
      </c>
      <c r="E89" s="172"/>
      <c r="F89" s="172"/>
      <c r="G89" s="172"/>
      <c r="H89" s="172"/>
      <c r="I89" s="81"/>
      <c r="J89" s="173" t="s">
        <v>79</v>
      </c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1">
        <f>'1-2 - LV č. 369  parcela ...'!M30</f>
        <v>0</v>
      </c>
      <c r="AH89" s="172"/>
      <c r="AI89" s="172"/>
      <c r="AJ89" s="172"/>
      <c r="AK89" s="172"/>
      <c r="AL89" s="172"/>
      <c r="AM89" s="172"/>
      <c r="AN89" s="171">
        <f>SUM(AG89,AT89)</f>
        <v>0</v>
      </c>
      <c r="AO89" s="172"/>
      <c r="AP89" s="172"/>
      <c r="AQ89" s="82"/>
      <c r="AS89" s="88">
        <f>'1-2 - LV č. 369  parcela ...'!M28</f>
        <v>0</v>
      </c>
      <c r="AT89" s="89">
        <f>ROUND(SUM(AV89:AW89),2)</f>
        <v>0</v>
      </c>
      <c r="AU89" s="90">
        <f>'1-2 - LV č. 369  parcela ...'!W115</f>
        <v>362.68243999999999</v>
      </c>
      <c r="AV89" s="89">
        <f>'1-2 - LV č. 369  parcela ...'!M32</f>
        <v>0</v>
      </c>
      <c r="AW89" s="89">
        <f>'1-2 - LV č. 369  parcela ...'!M33</f>
        <v>0</v>
      </c>
      <c r="AX89" s="89">
        <f>'1-2 - LV č. 369  parcela ...'!M34</f>
        <v>0</v>
      </c>
      <c r="AY89" s="89">
        <f>'1-2 - LV č. 369  parcela ...'!M35</f>
        <v>0</v>
      </c>
      <c r="AZ89" s="89">
        <f>'1-2 - LV č. 369  parcela ...'!H32</f>
        <v>0</v>
      </c>
      <c r="BA89" s="89">
        <f>'1-2 - LV č. 369  parcela ...'!H33</f>
        <v>0</v>
      </c>
      <c r="BB89" s="89">
        <f>'1-2 - LV č. 369  parcela ...'!H34</f>
        <v>0</v>
      </c>
      <c r="BC89" s="89">
        <f>'1-2 - LV č. 369  parcela ...'!H35</f>
        <v>0</v>
      </c>
      <c r="BD89" s="91">
        <f>'1-2 - LV č. 369  parcela ...'!H36</f>
        <v>0</v>
      </c>
      <c r="BT89" s="87" t="s">
        <v>76</v>
      </c>
      <c r="BV89" s="87" t="s">
        <v>71</v>
      </c>
      <c r="BW89" s="87" t="s">
        <v>80</v>
      </c>
      <c r="BX89" s="87" t="s">
        <v>72</v>
      </c>
    </row>
    <row r="90" spans="1:76" x14ac:dyDescent="0.3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9"/>
    </row>
    <row r="91" spans="1:76" s="1" customFormat="1" ht="30" customHeight="1" x14ac:dyDescent="0.3">
      <c r="B91" s="27"/>
      <c r="C91" s="71" t="s">
        <v>81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59">
        <v>0</v>
      </c>
      <c r="AH91" s="160"/>
      <c r="AI91" s="160"/>
      <c r="AJ91" s="160"/>
      <c r="AK91" s="160"/>
      <c r="AL91" s="160"/>
      <c r="AM91" s="160"/>
      <c r="AN91" s="159">
        <v>0</v>
      </c>
      <c r="AO91" s="160"/>
      <c r="AP91" s="160"/>
      <c r="AQ91" s="29"/>
      <c r="AS91" s="67" t="s">
        <v>82</v>
      </c>
      <c r="AT91" s="68" t="s">
        <v>83</v>
      </c>
      <c r="AU91" s="68" t="s">
        <v>33</v>
      </c>
      <c r="AV91" s="69" t="s">
        <v>56</v>
      </c>
    </row>
    <row r="92" spans="1:76" s="1" customFormat="1" ht="10.9" customHeight="1" x14ac:dyDescent="0.3"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9"/>
      <c r="AS92" s="92"/>
      <c r="AT92" s="48"/>
      <c r="AU92" s="48"/>
      <c r="AV92" s="50"/>
    </row>
    <row r="93" spans="1:76" s="1" customFormat="1" ht="30" customHeight="1" x14ac:dyDescent="0.3">
      <c r="B93" s="27"/>
      <c r="C93" s="93" t="s">
        <v>84</v>
      </c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170">
        <f>ROUND(AG87+AG91,2)</f>
        <v>0</v>
      </c>
      <c r="AH93" s="170"/>
      <c r="AI93" s="170"/>
      <c r="AJ93" s="170"/>
      <c r="AK93" s="170"/>
      <c r="AL93" s="170"/>
      <c r="AM93" s="170"/>
      <c r="AN93" s="170">
        <f>AN87+AN91</f>
        <v>0</v>
      </c>
      <c r="AO93" s="170"/>
      <c r="AP93" s="170"/>
      <c r="AQ93" s="29"/>
    </row>
    <row r="94" spans="1:76" s="1" customFormat="1" ht="6.95" customHeight="1" x14ac:dyDescent="0.3"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3"/>
    </row>
  </sheetData>
  <mergeCells count="50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G93:AM93"/>
    <mergeCell ref="AN93:AP93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R2:BE2"/>
    <mergeCell ref="AG87:AM87"/>
    <mergeCell ref="AN87:AP87"/>
    <mergeCell ref="AG91:AM91"/>
    <mergeCell ref="AN91:AP91"/>
    <mergeCell ref="AS82:AT84"/>
    <mergeCell ref="AM83:AP83"/>
    <mergeCell ref="AK26:AO26"/>
    <mergeCell ref="AK27:AO27"/>
    <mergeCell ref="AK29:AO29"/>
    <mergeCell ref="AM80:AN80"/>
  </mergeCell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1-1 - LV č.1  parcela č. ...'!C2" tooltip="1-1 - LV č.1  parcela č. ..." display="/"/>
    <hyperlink ref="A89" location="'1-2 - LV č. 369  parcela ...'!C2" tooltip="1-2 - LV č. 369  parcela 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2"/>
  <sheetViews>
    <sheetView showGridLines="0" workbookViewId="0">
      <pane ySplit="1" topLeftCell="A49" activePane="bottomLeft" state="frozen"/>
      <selection pane="bottomLeft" activeCell="AC145" sqref="AC14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0"/>
      <c r="C1" s="150"/>
      <c r="D1" s="151" t="s">
        <v>1</v>
      </c>
      <c r="E1" s="150"/>
      <c r="F1" s="152" t="s">
        <v>226</v>
      </c>
      <c r="G1" s="152"/>
      <c r="H1" s="206" t="s">
        <v>227</v>
      </c>
      <c r="I1" s="206"/>
      <c r="J1" s="206"/>
      <c r="K1" s="206"/>
      <c r="L1" s="152" t="s">
        <v>228</v>
      </c>
      <c r="M1" s="150"/>
      <c r="N1" s="150"/>
      <c r="O1" s="151" t="s">
        <v>85</v>
      </c>
      <c r="P1" s="150"/>
      <c r="Q1" s="150"/>
      <c r="R1" s="150"/>
      <c r="S1" s="152" t="s">
        <v>229</v>
      </c>
      <c r="T1" s="152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88" t="s">
        <v>5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S2" s="156" t="s">
        <v>6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3" t="s">
        <v>77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69</v>
      </c>
    </row>
    <row r="4" spans="1:66" ht="36.950000000000003" customHeight="1" x14ac:dyDescent="0.3">
      <c r="B4" s="17"/>
      <c r="C4" s="182" t="s">
        <v>86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12</v>
      </c>
      <c r="E6" s="18"/>
      <c r="F6" s="207" t="str">
        <f>'Rekapitulácia stavby'!K6</f>
        <v>Sanácia miest s nezákonne umiestneným odpadom v obci Ruská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8"/>
      <c r="R6" s="19"/>
    </row>
    <row r="7" spans="1:66" s="1" customFormat="1" ht="32.85" customHeight="1" x14ac:dyDescent="0.3">
      <c r="B7" s="27"/>
      <c r="C7" s="28"/>
      <c r="D7" s="23" t="s">
        <v>87</v>
      </c>
      <c r="E7" s="28"/>
      <c r="F7" s="190" t="s">
        <v>88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28"/>
      <c r="R7" s="29"/>
    </row>
    <row r="8" spans="1:66" s="1" customFormat="1" ht="14.45" customHeight="1" x14ac:dyDescent="0.3">
      <c r="B8" s="27"/>
      <c r="C8" s="28"/>
      <c r="D8" s="24" t="s">
        <v>14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15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16</v>
      </c>
      <c r="E9" s="28"/>
      <c r="F9" s="22" t="s">
        <v>17</v>
      </c>
      <c r="G9" s="28"/>
      <c r="H9" s="28"/>
      <c r="I9" s="28"/>
      <c r="J9" s="28"/>
      <c r="K9" s="28"/>
      <c r="L9" s="28"/>
      <c r="M9" s="24" t="s">
        <v>18</v>
      </c>
      <c r="N9" s="28"/>
      <c r="O9" s="208">
        <v>43536</v>
      </c>
      <c r="P9" s="160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19</v>
      </c>
      <c r="E11" s="28"/>
      <c r="F11" s="28"/>
      <c r="G11" s="28"/>
      <c r="H11" s="28"/>
      <c r="I11" s="28"/>
      <c r="J11" s="28"/>
      <c r="K11" s="28"/>
      <c r="L11" s="28"/>
      <c r="M11" s="24" t="s">
        <v>20</v>
      </c>
      <c r="N11" s="28"/>
      <c r="O11" s="189" t="s">
        <v>3</v>
      </c>
      <c r="P11" s="160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21</v>
      </c>
      <c r="F12" s="28"/>
      <c r="G12" s="28"/>
      <c r="H12" s="28"/>
      <c r="I12" s="28"/>
      <c r="J12" s="28"/>
      <c r="K12" s="28"/>
      <c r="L12" s="28"/>
      <c r="M12" s="24" t="s">
        <v>22</v>
      </c>
      <c r="N12" s="28"/>
      <c r="O12" s="189" t="s">
        <v>3</v>
      </c>
      <c r="P12" s="160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23</v>
      </c>
      <c r="E14" s="28"/>
      <c r="F14" s="28"/>
      <c r="G14" s="28"/>
      <c r="H14" s="28"/>
      <c r="I14" s="28"/>
      <c r="J14" s="28"/>
      <c r="K14" s="28"/>
      <c r="L14" s="28"/>
      <c r="M14" s="24" t="s">
        <v>20</v>
      </c>
      <c r="N14" s="28"/>
      <c r="O14" s="189" t="str">
        <f>IF('Rekapitulácia stavby'!AN13="","",'Rekapitulácia stavby'!AN13)</f>
        <v/>
      </c>
      <c r="P14" s="160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IF('Rekapitulácia stavby'!E14="","",'Rekapitulácia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22</v>
      </c>
      <c r="N15" s="28"/>
      <c r="O15" s="189" t="str">
        <f>IF('Rekapitulácia stavby'!AN14="","",'Rekapitulácia stavby'!AN14)</f>
        <v/>
      </c>
      <c r="P15" s="160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25</v>
      </c>
      <c r="E17" s="28"/>
      <c r="F17" s="28"/>
      <c r="G17" s="28"/>
      <c r="H17" s="28"/>
      <c r="I17" s="28"/>
      <c r="J17" s="28"/>
      <c r="K17" s="28"/>
      <c r="L17" s="28"/>
      <c r="M17" s="24" t="s">
        <v>20</v>
      </c>
      <c r="N17" s="28"/>
      <c r="O17" s="189" t="str">
        <f>IF('Rekapitulácia stavby'!AN16="","",'Rekapitulácia stavby'!AN16)</f>
        <v/>
      </c>
      <c r="P17" s="160"/>
      <c r="Q17" s="28"/>
      <c r="R17" s="29"/>
    </row>
    <row r="18" spans="2:18" s="1" customFormat="1" ht="18" customHeight="1" x14ac:dyDescent="0.3">
      <c r="B18" s="27"/>
      <c r="C18" s="28"/>
      <c r="D18" s="28"/>
      <c r="E18" s="22" t="str">
        <f>IF('Rekapitulácia stavby'!E17="","",'Rekapitulácia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22</v>
      </c>
      <c r="N18" s="28"/>
      <c r="O18" s="189" t="str">
        <f>IF('Rekapitulácia stavby'!AN17="","",'Rekapitulácia stavby'!AN17)</f>
        <v/>
      </c>
      <c r="P18" s="160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28</v>
      </c>
      <c r="E20" s="28"/>
      <c r="F20" s="28"/>
      <c r="G20" s="28"/>
      <c r="H20" s="28"/>
      <c r="I20" s="28"/>
      <c r="J20" s="28"/>
      <c r="K20" s="28"/>
      <c r="L20" s="28"/>
      <c r="M20" s="24" t="s">
        <v>20</v>
      </c>
      <c r="N20" s="28"/>
      <c r="O20" s="189" t="str">
        <f>IF('Rekapitulácia stavby'!AN19="","",'Rekapitulácia stavby'!AN19)</f>
        <v/>
      </c>
      <c r="P20" s="160"/>
      <c r="Q20" s="28"/>
      <c r="R20" s="29"/>
    </row>
    <row r="21" spans="2:18" s="1" customFormat="1" ht="18" customHeight="1" x14ac:dyDescent="0.3">
      <c r="B21" s="27"/>
      <c r="C21" s="28"/>
      <c r="D21" s="28"/>
      <c r="E21" s="22" t="str">
        <f>IF('Rekapitulácia stavby'!E20="","",'Rekapitulácia stavby'!E20)</f>
        <v xml:space="preserve"> </v>
      </c>
      <c r="F21" s="28"/>
      <c r="G21" s="28"/>
      <c r="H21" s="28"/>
      <c r="I21" s="28"/>
      <c r="J21" s="28"/>
      <c r="K21" s="28"/>
      <c r="L21" s="28"/>
      <c r="M21" s="24" t="s">
        <v>22</v>
      </c>
      <c r="N21" s="28"/>
      <c r="O21" s="189" t="str">
        <f>IF('Rekapitulácia stavby'!AN20="","",'Rekapitulácia stavby'!AN20)</f>
        <v/>
      </c>
      <c r="P21" s="160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29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91" t="s">
        <v>3</v>
      </c>
      <c r="F24" s="160"/>
      <c r="G24" s="160"/>
      <c r="H24" s="160"/>
      <c r="I24" s="160"/>
      <c r="J24" s="160"/>
      <c r="K24" s="160"/>
      <c r="L24" s="160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5" t="s">
        <v>89</v>
      </c>
      <c r="E27" s="28"/>
      <c r="F27" s="28"/>
      <c r="G27" s="28"/>
      <c r="H27" s="28"/>
      <c r="I27" s="28"/>
      <c r="J27" s="28"/>
      <c r="K27" s="28"/>
      <c r="L27" s="28"/>
      <c r="M27" s="165">
        <f>N88</f>
        <v>0</v>
      </c>
      <c r="N27" s="160"/>
      <c r="O27" s="160"/>
      <c r="P27" s="160"/>
      <c r="Q27" s="28"/>
      <c r="R27" s="29"/>
    </row>
    <row r="28" spans="2:18" s="1" customFormat="1" ht="14.45" customHeight="1" x14ac:dyDescent="0.3">
      <c r="B28" s="27"/>
      <c r="C28" s="28"/>
      <c r="D28" s="26" t="s">
        <v>90</v>
      </c>
      <c r="E28" s="28"/>
      <c r="F28" s="28"/>
      <c r="G28" s="28"/>
      <c r="H28" s="28"/>
      <c r="I28" s="28"/>
      <c r="J28" s="28"/>
      <c r="K28" s="28"/>
      <c r="L28" s="28"/>
      <c r="M28" s="165">
        <f>N96</f>
        <v>0</v>
      </c>
      <c r="N28" s="160"/>
      <c r="O28" s="160"/>
      <c r="P28" s="160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6" t="s">
        <v>32</v>
      </c>
      <c r="E30" s="28"/>
      <c r="F30" s="28"/>
      <c r="G30" s="28"/>
      <c r="H30" s="28"/>
      <c r="I30" s="28"/>
      <c r="J30" s="28"/>
      <c r="K30" s="28"/>
      <c r="L30" s="28"/>
      <c r="M30" s="222">
        <f>ROUND(M27+M28,2)</f>
        <v>0</v>
      </c>
      <c r="N30" s="160"/>
      <c r="O30" s="160"/>
      <c r="P30" s="160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33</v>
      </c>
      <c r="E32" s="34" t="s">
        <v>34</v>
      </c>
      <c r="F32" s="35">
        <v>0.2</v>
      </c>
      <c r="G32" s="97" t="s">
        <v>35</v>
      </c>
      <c r="H32" s="220">
        <f>ROUND((SUM(BE96:BE97)+SUM(BE115:BE141)), 2)</f>
        <v>0</v>
      </c>
      <c r="I32" s="160"/>
      <c r="J32" s="160"/>
      <c r="K32" s="28"/>
      <c r="L32" s="28"/>
      <c r="M32" s="220">
        <f>ROUND(ROUND((SUM(BE96:BE97)+SUM(BE115:BE141)), 2)*F32, 2)</f>
        <v>0</v>
      </c>
      <c r="N32" s="160"/>
      <c r="O32" s="160"/>
      <c r="P32" s="160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36</v>
      </c>
      <c r="F33" s="35">
        <v>0.2</v>
      </c>
      <c r="G33" s="97" t="s">
        <v>35</v>
      </c>
      <c r="H33" s="220">
        <f>ROUND((SUM(BF96:BF97)+SUM(BF115:BF141)), 2)</f>
        <v>0</v>
      </c>
      <c r="I33" s="160"/>
      <c r="J33" s="160"/>
      <c r="K33" s="28"/>
      <c r="L33" s="28"/>
      <c r="M33" s="220">
        <f>ROUND(ROUND((SUM(BF96:BF97)+SUM(BF115:BF141)), 2)*F33, 2)</f>
        <v>0</v>
      </c>
      <c r="N33" s="160"/>
      <c r="O33" s="160"/>
      <c r="P33" s="160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37</v>
      </c>
      <c r="F34" s="35">
        <v>0.2</v>
      </c>
      <c r="G34" s="97" t="s">
        <v>35</v>
      </c>
      <c r="H34" s="220">
        <f>ROUND((SUM(BG96:BG97)+SUM(BG115:BG141)), 2)</f>
        <v>0</v>
      </c>
      <c r="I34" s="160"/>
      <c r="J34" s="160"/>
      <c r="K34" s="28"/>
      <c r="L34" s="28"/>
      <c r="M34" s="220">
        <v>0</v>
      </c>
      <c r="N34" s="160"/>
      <c r="O34" s="160"/>
      <c r="P34" s="160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38</v>
      </c>
      <c r="F35" s="35">
        <v>0.2</v>
      </c>
      <c r="G35" s="97" t="s">
        <v>35</v>
      </c>
      <c r="H35" s="220">
        <f>ROUND((SUM(BH96:BH97)+SUM(BH115:BH141)), 2)</f>
        <v>0</v>
      </c>
      <c r="I35" s="160"/>
      <c r="J35" s="160"/>
      <c r="K35" s="28"/>
      <c r="L35" s="28"/>
      <c r="M35" s="220">
        <v>0</v>
      </c>
      <c r="N35" s="160"/>
      <c r="O35" s="160"/>
      <c r="P35" s="160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39</v>
      </c>
      <c r="F36" s="35">
        <v>0</v>
      </c>
      <c r="G36" s="97" t="s">
        <v>35</v>
      </c>
      <c r="H36" s="220">
        <f>ROUND((SUM(BI96:BI97)+SUM(BI115:BI141)), 2)</f>
        <v>0</v>
      </c>
      <c r="I36" s="160"/>
      <c r="J36" s="160"/>
      <c r="K36" s="28"/>
      <c r="L36" s="28"/>
      <c r="M36" s="220">
        <v>0</v>
      </c>
      <c r="N36" s="160"/>
      <c r="O36" s="160"/>
      <c r="P36" s="160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4"/>
      <c r="D38" s="98" t="s">
        <v>40</v>
      </c>
      <c r="E38" s="66"/>
      <c r="F38" s="66"/>
      <c r="G38" s="99" t="s">
        <v>41</v>
      </c>
      <c r="H38" s="100" t="s">
        <v>42</v>
      </c>
      <c r="I38" s="66"/>
      <c r="J38" s="66"/>
      <c r="K38" s="66"/>
      <c r="L38" s="221">
        <f>SUM(M30:M36)</f>
        <v>0</v>
      </c>
      <c r="M38" s="175"/>
      <c r="N38" s="175"/>
      <c r="O38" s="175"/>
      <c r="P38" s="177"/>
      <c r="Q38" s="94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43</v>
      </c>
      <c r="E50" s="43"/>
      <c r="F50" s="43"/>
      <c r="G50" s="43"/>
      <c r="H50" s="44"/>
      <c r="I50" s="28"/>
      <c r="J50" s="42" t="s">
        <v>44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45</v>
      </c>
      <c r="E59" s="48"/>
      <c r="F59" s="48"/>
      <c r="G59" s="49" t="s">
        <v>46</v>
      </c>
      <c r="H59" s="50"/>
      <c r="I59" s="28"/>
      <c r="J59" s="47" t="s">
        <v>45</v>
      </c>
      <c r="K59" s="48"/>
      <c r="L59" s="48"/>
      <c r="M59" s="48"/>
      <c r="N59" s="49" t="s">
        <v>46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47</v>
      </c>
      <c r="E61" s="43"/>
      <c r="F61" s="43"/>
      <c r="G61" s="43"/>
      <c r="H61" s="44"/>
      <c r="I61" s="28"/>
      <c r="J61" s="42" t="s">
        <v>48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45</v>
      </c>
      <c r="E70" s="48"/>
      <c r="F70" s="48"/>
      <c r="G70" s="49" t="s">
        <v>46</v>
      </c>
      <c r="H70" s="50"/>
      <c r="I70" s="28"/>
      <c r="J70" s="47" t="s">
        <v>45</v>
      </c>
      <c r="K70" s="48"/>
      <c r="L70" s="48"/>
      <c r="M70" s="48"/>
      <c r="N70" s="49" t="s">
        <v>46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82" t="s">
        <v>91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12</v>
      </c>
      <c r="D78" s="28"/>
      <c r="E78" s="28"/>
      <c r="F78" s="207" t="str">
        <f>F6</f>
        <v>Sanácia miest s nezákonne umiestneným odpadom v obci Ruská</v>
      </c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28"/>
      <c r="R78" s="29"/>
    </row>
    <row r="79" spans="2:18" s="1" customFormat="1" ht="36.950000000000003" customHeight="1" x14ac:dyDescent="0.3">
      <c r="B79" s="27"/>
      <c r="C79" s="61" t="s">
        <v>87</v>
      </c>
      <c r="D79" s="28"/>
      <c r="E79" s="28"/>
      <c r="F79" s="183" t="str">
        <f>F7</f>
        <v>1-1 - LV č.1  parcela č. 190/2</v>
      </c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16</v>
      </c>
      <c r="D81" s="28"/>
      <c r="E81" s="28"/>
      <c r="F81" s="22" t="str">
        <f>F9</f>
        <v>Júžný Zemplín - Obec Ruská</v>
      </c>
      <c r="G81" s="28"/>
      <c r="H81" s="28"/>
      <c r="I81" s="28"/>
      <c r="J81" s="28"/>
      <c r="K81" s="24" t="s">
        <v>18</v>
      </c>
      <c r="L81" s="28"/>
      <c r="M81" s="208">
        <f>IF(O9="","",O9)</f>
        <v>43536</v>
      </c>
      <c r="N81" s="160"/>
      <c r="O81" s="160"/>
      <c r="P81" s="160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19</v>
      </c>
      <c r="D83" s="28"/>
      <c r="E83" s="28"/>
      <c r="F83" s="22" t="str">
        <f>E12</f>
        <v>Obec Ruská</v>
      </c>
      <c r="G83" s="28"/>
      <c r="H83" s="28"/>
      <c r="I83" s="28"/>
      <c r="J83" s="28"/>
      <c r="K83" s="24" t="s">
        <v>25</v>
      </c>
      <c r="L83" s="28"/>
      <c r="M83" s="189" t="str">
        <f>E18</f>
        <v xml:space="preserve"> </v>
      </c>
      <c r="N83" s="160"/>
      <c r="O83" s="160"/>
      <c r="P83" s="160"/>
      <c r="Q83" s="160"/>
      <c r="R83" s="29"/>
    </row>
    <row r="84" spans="2:47" s="1" customFormat="1" ht="14.45" customHeight="1" x14ac:dyDescent="0.3">
      <c r="B84" s="27"/>
      <c r="C84" s="24" t="s">
        <v>23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28</v>
      </c>
      <c r="L84" s="28"/>
      <c r="M84" s="189" t="str">
        <f>E21</f>
        <v xml:space="preserve"> </v>
      </c>
      <c r="N84" s="160"/>
      <c r="O84" s="160"/>
      <c r="P84" s="160"/>
      <c r="Q84" s="160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9" t="s">
        <v>92</v>
      </c>
      <c r="D86" s="218"/>
      <c r="E86" s="218"/>
      <c r="F86" s="218"/>
      <c r="G86" s="218"/>
      <c r="H86" s="94"/>
      <c r="I86" s="94"/>
      <c r="J86" s="94"/>
      <c r="K86" s="94"/>
      <c r="L86" s="94"/>
      <c r="M86" s="94"/>
      <c r="N86" s="219" t="s">
        <v>93</v>
      </c>
      <c r="O86" s="160"/>
      <c r="P86" s="160"/>
      <c r="Q86" s="160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1" t="s">
        <v>94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9">
        <f>N115</f>
        <v>0</v>
      </c>
      <c r="O88" s="160"/>
      <c r="P88" s="160"/>
      <c r="Q88" s="160"/>
      <c r="R88" s="29"/>
      <c r="AU88" s="13" t="s">
        <v>95</v>
      </c>
    </row>
    <row r="89" spans="2:47" s="6" customFormat="1" ht="24.95" customHeight="1" x14ac:dyDescent="0.3">
      <c r="B89" s="102"/>
      <c r="C89" s="103"/>
      <c r="D89" s="104" t="s">
        <v>96</v>
      </c>
      <c r="E89" s="103"/>
      <c r="F89" s="103"/>
      <c r="G89" s="103"/>
      <c r="H89" s="103"/>
      <c r="I89" s="103"/>
      <c r="J89" s="103"/>
      <c r="K89" s="103"/>
      <c r="L89" s="103"/>
      <c r="M89" s="103"/>
      <c r="N89" s="213">
        <f>N116</f>
        <v>0</v>
      </c>
      <c r="O89" s="214"/>
      <c r="P89" s="214"/>
      <c r="Q89" s="214"/>
      <c r="R89" s="105"/>
    </row>
    <row r="90" spans="2:47" s="7" customFormat="1" ht="19.899999999999999" customHeight="1" x14ac:dyDescent="0.3">
      <c r="B90" s="106"/>
      <c r="C90" s="107"/>
      <c r="D90" s="108" t="s">
        <v>97</v>
      </c>
      <c r="E90" s="107"/>
      <c r="F90" s="107"/>
      <c r="G90" s="107"/>
      <c r="H90" s="107"/>
      <c r="I90" s="107"/>
      <c r="J90" s="107"/>
      <c r="K90" s="107"/>
      <c r="L90" s="107"/>
      <c r="M90" s="107"/>
      <c r="N90" s="215">
        <f>N117</f>
        <v>0</v>
      </c>
      <c r="O90" s="216"/>
      <c r="P90" s="216"/>
      <c r="Q90" s="216"/>
      <c r="R90" s="109"/>
    </row>
    <row r="91" spans="2:47" s="7" customFormat="1" ht="19.899999999999999" customHeight="1" x14ac:dyDescent="0.3">
      <c r="B91" s="106"/>
      <c r="C91" s="107"/>
      <c r="D91" s="108" t="s">
        <v>98</v>
      </c>
      <c r="E91" s="107"/>
      <c r="F91" s="107"/>
      <c r="G91" s="107"/>
      <c r="H91" s="107"/>
      <c r="I91" s="107"/>
      <c r="J91" s="107"/>
      <c r="K91" s="107"/>
      <c r="L91" s="107"/>
      <c r="M91" s="107"/>
      <c r="N91" s="215">
        <f>N123</f>
        <v>0</v>
      </c>
      <c r="O91" s="216"/>
      <c r="P91" s="216"/>
      <c r="Q91" s="216"/>
      <c r="R91" s="109"/>
    </row>
    <row r="92" spans="2:47" s="7" customFormat="1" ht="19.899999999999999" customHeight="1" x14ac:dyDescent="0.3">
      <c r="B92" s="106"/>
      <c r="C92" s="107"/>
      <c r="D92" s="108" t="s">
        <v>99</v>
      </c>
      <c r="E92" s="107"/>
      <c r="F92" s="107"/>
      <c r="G92" s="107"/>
      <c r="H92" s="107"/>
      <c r="I92" s="107"/>
      <c r="J92" s="107"/>
      <c r="K92" s="107"/>
      <c r="L92" s="107"/>
      <c r="M92" s="107"/>
      <c r="N92" s="215">
        <f>N128</f>
        <v>0</v>
      </c>
      <c r="O92" s="216"/>
      <c r="P92" s="216"/>
      <c r="Q92" s="216"/>
      <c r="R92" s="109"/>
    </row>
    <row r="93" spans="2:47" s="7" customFormat="1" ht="19.899999999999999" customHeight="1" x14ac:dyDescent="0.3">
      <c r="B93" s="106"/>
      <c r="C93" s="107"/>
      <c r="D93" s="108" t="s">
        <v>100</v>
      </c>
      <c r="E93" s="107"/>
      <c r="F93" s="107"/>
      <c r="G93" s="107"/>
      <c r="H93" s="107"/>
      <c r="I93" s="107"/>
      <c r="J93" s="107"/>
      <c r="K93" s="107"/>
      <c r="L93" s="107"/>
      <c r="M93" s="107"/>
      <c r="N93" s="215">
        <f>N132</f>
        <v>0</v>
      </c>
      <c r="O93" s="216"/>
      <c r="P93" s="216"/>
      <c r="Q93" s="216"/>
      <c r="R93" s="109"/>
    </row>
    <row r="94" spans="2:47" s="7" customFormat="1" ht="19.899999999999999" customHeight="1" x14ac:dyDescent="0.3">
      <c r="B94" s="106"/>
      <c r="C94" s="107"/>
      <c r="D94" s="108" t="s">
        <v>101</v>
      </c>
      <c r="E94" s="107"/>
      <c r="F94" s="107"/>
      <c r="G94" s="107"/>
      <c r="H94" s="107"/>
      <c r="I94" s="107"/>
      <c r="J94" s="107"/>
      <c r="K94" s="107"/>
      <c r="L94" s="107"/>
      <c r="M94" s="107"/>
      <c r="N94" s="215">
        <f>N135</f>
        <v>0</v>
      </c>
      <c r="O94" s="216"/>
      <c r="P94" s="216"/>
      <c r="Q94" s="216"/>
      <c r="R94" s="109"/>
    </row>
    <row r="95" spans="2:47" s="1" customFormat="1" ht="21.75" customHeight="1" x14ac:dyDescent="0.3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</row>
    <row r="96" spans="2:47" s="1" customFormat="1" ht="29.25" customHeight="1" x14ac:dyDescent="0.3">
      <c r="B96" s="27"/>
      <c r="C96" s="101" t="s">
        <v>102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17">
        <v>0</v>
      </c>
      <c r="O96" s="160"/>
      <c r="P96" s="160"/>
      <c r="Q96" s="160"/>
      <c r="R96" s="29"/>
      <c r="T96" s="110"/>
      <c r="U96" s="111" t="s">
        <v>33</v>
      </c>
    </row>
    <row r="97" spans="2:18" s="1" customFormat="1" ht="18" customHeight="1" x14ac:dyDescent="0.3"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/>
    </row>
    <row r="98" spans="2:18" s="1" customFormat="1" ht="29.25" customHeight="1" x14ac:dyDescent="0.3">
      <c r="B98" s="27"/>
      <c r="C98" s="93" t="s">
        <v>84</v>
      </c>
      <c r="D98" s="94"/>
      <c r="E98" s="94"/>
      <c r="F98" s="94"/>
      <c r="G98" s="94"/>
      <c r="H98" s="94"/>
      <c r="I98" s="94"/>
      <c r="J98" s="94"/>
      <c r="K98" s="94"/>
      <c r="L98" s="170">
        <f>ROUND(SUM(N88+N96),2)</f>
        <v>0</v>
      </c>
      <c r="M98" s="218"/>
      <c r="N98" s="218"/>
      <c r="O98" s="218"/>
      <c r="P98" s="218"/>
      <c r="Q98" s="218"/>
      <c r="R98" s="29"/>
    </row>
    <row r="99" spans="2:18" s="1" customFormat="1" ht="6.95" customHeight="1" x14ac:dyDescent="0.3"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3"/>
    </row>
    <row r="103" spans="2:18" s="1" customFormat="1" ht="6.95" customHeight="1" x14ac:dyDescent="0.3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</row>
    <row r="104" spans="2:18" s="1" customFormat="1" ht="36.950000000000003" customHeight="1" x14ac:dyDescent="0.3">
      <c r="B104" s="27"/>
      <c r="C104" s="182" t="s">
        <v>103</v>
      </c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29"/>
    </row>
    <row r="105" spans="2:18" s="1" customFormat="1" ht="6.95" customHeight="1" x14ac:dyDescent="0.3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18" s="1" customFormat="1" ht="30" customHeight="1" x14ac:dyDescent="0.3">
      <c r="B106" s="27"/>
      <c r="C106" s="24" t="s">
        <v>12</v>
      </c>
      <c r="D106" s="28"/>
      <c r="E106" s="28"/>
      <c r="F106" s="207" t="str">
        <f>F6</f>
        <v>Sanácia miest s nezákonne umiestneným odpadom v obci Ruská</v>
      </c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28"/>
      <c r="R106" s="29"/>
    </row>
    <row r="107" spans="2:18" s="1" customFormat="1" ht="36.950000000000003" customHeight="1" x14ac:dyDescent="0.3">
      <c r="B107" s="27"/>
      <c r="C107" s="61" t="s">
        <v>87</v>
      </c>
      <c r="D107" s="28"/>
      <c r="E107" s="28"/>
      <c r="F107" s="183" t="str">
        <f>F7</f>
        <v>1-1 - LV č.1  parcela č. 190/2</v>
      </c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28"/>
      <c r="R107" s="29"/>
    </row>
    <row r="108" spans="2:18" s="1" customFormat="1" ht="6.95" customHeight="1" x14ac:dyDescent="0.3"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</row>
    <row r="109" spans="2:18" s="1" customFormat="1" ht="18" customHeight="1" x14ac:dyDescent="0.3">
      <c r="B109" s="27"/>
      <c r="C109" s="24" t="s">
        <v>16</v>
      </c>
      <c r="D109" s="28"/>
      <c r="E109" s="28"/>
      <c r="F109" s="22" t="str">
        <f>F9</f>
        <v>Júžný Zemplín - Obec Ruská</v>
      </c>
      <c r="G109" s="28"/>
      <c r="H109" s="28"/>
      <c r="I109" s="28"/>
      <c r="J109" s="28"/>
      <c r="K109" s="24" t="s">
        <v>18</v>
      </c>
      <c r="L109" s="28"/>
      <c r="M109" s="208">
        <f>IF(O9="","",O9)</f>
        <v>43536</v>
      </c>
      <c r="N109" s="160"/>
      <c r="O109" s="160"/>
      <c r="P109" s="160"/>
      <c r="Q109" s="28"/>
      <c r="R109" s="29"/>
    </row>
    <row r="110" spans="2:18" s="1" customFormat="1" ht="6.95" customHeight="1" x14ac:dyDescent="0.3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18" s="1" customFormat="1" ht="15" x14ac:dyDescent="0.3">
      <c r="B111" s="27"/>
      <c r="C111" s="24" t="s">
        <v>19</v>
      </c>
      <c r="D111" s="28"/>
      <c r="E111" s="28"/>
      <c r="F111" s="22" t="str">
        <f>E12</f>
        <v>Obec Ruská</v>
      </c>
      <c r="G111" s="28"/>
      <c r="H111" s="28"/>
      <c r="I111" s="28"/>
      <c r="J111" s="28"/>
      <c r="K111" s="24" t="s">
        <v>25</v>
      </c>
      <c r="L111" s="28"/>
      <c r="M111" s="189" t="str">
        <f>E18</f>
        <v xml:space="preserve"> </v>
      </c>
      <c r="N111" s="160"/>
      <c r="O111" s="160"/>
      <c r="P111" s="160"/>
      <c r="Q111" s="160"/>
      <c r="R111" s="29"/>
    </row>
    <row r="112" spans="2:18" s="1" customFormat="1" ht="14.45" customHeight="1" x14ac:dyDescent="0.3">
      <c r="B112" s="27"/>
      <c r="C112" s="24" t="s">
        <v>23</v>
      </c>
      <c r="D112" s="28"/>
      <c r="E112" s="28"/>
      <c r="F112" s="22" t="str">
        <f>IF(E15="","",E15)</f>
        <v xml:space="preserve"> </v>
      </c>
      <c r="G112" s="28"/>
      <c r="H112" s="28"/>
      <c r="I112" s="28"/>
      <c r="J112" s="28"/>
      <c r="K112" s="24" t="s">
        <v>28</v>
      </c>
      <c r="L112" s="28"/>
      <c r="M112" s="189" t="str">
        <f>E21</f>
        <v xml:space="preserve"> </v>
      </c>
      <c r="N112" s="160"/>
      <c r="O112" s="160"/>
      <c r="P112" s="160"/>
      <c r="Q112" s="160"/>
      <c r="R112" s="29"/>
    </row>
    <row r="113" spans="2:65" s="1" customFormat="1" ht="10.35" customHeight="1" x14ac:dyDescent="0.3"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</row>
    <row r="114" spans="2:65" s="8" customFormat="1" ht="29.25" customHeight="1" x14ac:dyDescent="0.3">
      <c r="B114" s="112"/>
      <c r="C114" s="113" t="s">
        <v>104</v>
      </c>
      <c r="D114" s="114" t="s">
        <v>105</v>
      </c>
      <c r="E114" s="114" t="s">
        <v>51</v>
      </c>
      <c r="F114" s="209" t="s">
        <v>106</v>
      </c>
      <c r="G114" s="210"/>
      <c r="H114" s="210"/>
      <c r="I114" s="210"/>
      <c r="J114" s="114" t="s">
        <v>107</v>
      </c>
      <c r="K114" s="114" t="s">
        <v>108</v>
      </c>
      <c r="L114" s="211" t="s">
        <v>109</v>
      </c>
      <c r="M114" s="210"/>
      <c r="N114" s="209" t="s">
        <v>93</v>
      </c>
      <c r="O114" s="210"/>
      <c r="P114" s="210"/>
      <c r="Q114" s="212"/>
      <c r="R114" s="115"/>
      <c r="T114" s="67" t="s">
        <v>110</v>
      </c>
      <c r="U114" s="68" t="s">
        <v>33</v>
      </c>
      <c r="V114" s="68" t="s">
        <v>111</v>
      </c>
      <c r="W114" s="68" t="s">
        <v>112</v>
      </c>
      <c r="X114" s="68" t="s">
        <v>113</v>
      </c>
      <c r="Y114" s="68" t="s">
        <v>114</v>
      </c>
      <c r="Z114" s="68" t="s">
        <v>115</v>
      </c>
      <c r="AA114" s="69" t="s">
        <v>116</v>
      </c>
    </row>
    <row r="115" spans="2:65" s="1" customFormat="1" ht="29.25" customHeight="1" x14ac:dyDescent="0.35">
      <c r="B115" s="27"/>
      <c r="C115" s="71" t="s">
        <v>89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195">
        <f>BK115</f>
        <v>0</v>
      </c>
      <c r="O115" s="196"/>
      <c r="P115" s="196"/>
      <c r="Q115" s="196"/>
      <c r="R115" s="29"/>
      <c r="T115" s="70"/>
      <c r="U115" s="43"/>
      <c r="V115" s="43"/>
      <c r="W115" s="116">
        <f>W116</f>
        <v>972.78599999999994</v>
      </c>
      <c r="X115" s="43"/>
      <c r="Y115" s="116">
        <f>Y116</f>
        <v>1.1949999999999999E-2</v>
      </c>
      <c r="Z115" s="43"/>
      <c r="AA115" s="117">
        <f>AA116</f>
        <v>0</v>
      </c>
      <c r="AT115" s="13" t="s">
        <v>68</v>
      </c>
      <c r="AU115" s="13" t="s">
        <v>95</v>
      </c>
      <c r="BK115" s="118">
        <f>BK116</f>
        <v>0</v>
      </c>
    </row>
    <row r="116" spans="2:65" s="9" customFormat="1" ht="37.35" customHeight="1" x14ac:dyDescent="0.35">
      <c r="B116" s="119"/>
      <c r="C116" s="120"/>
      <c r="D116" s="121" t="s">
        <v>96</v>
      </c>
      <c r="E116" s="121"/>
      <c r="F116" s="121"/>
      <c r="G116" s="121"/>
      <c r="H116" s="121"/>
      <c r="I116" s="121"/>
      <c r="J116" s="121"/>
      <c r="K116" s="121"/>
      <c r="L116" s="121"/>
      <c r="M116" s="121"/>
      <c r="N116" s="197">
        <f>BK116</f>
        <v>0</v>
      </c>
      <c r="O116" s="198"/>
      <c r="P116" s="198"/>
      <c r="Q116" s="198"/>
      <c r="R116" s="122"/>
      <c r="T116" s="123"/>
      <c r="U116" s="120"/>
      <c r="V116" s="120"/>
      <c r="W116" s="124">
        <f>W117+W123+W128+W132+W135</f>
        <v>972.78599999999994</v>
      </c>
      <c r="X116" s="120"/>
      <c r="Y116" s="124">
        <f>Y117+Y123+Y128+Y132+Y135</f>
        <v>1.1949999999999999E-2</v>
      </c>
      <c r="Z116" s="120"/>
      <c r="AA116" s="125">
        <f>AA117+AA123+AA128+AA132+AA135</f>
        <v>0</v>
      </c>
      <c r="AR116" s="126" t="s">
        <v>76</v>
      </c>
      <c r="AT116" s="127" t="s">
        <v>68</v>
      </c>
      <c r="AU116" s="127" t="s">
        <v>69</v>
      </c>
      <c r="AY116" s="126" t="s">
        <v>117</v>
      </c>
      <c r="BK116" s="128">
        <f>BK117+BK123+BK128+BK132+BK135</f>
        <v>0</v>
      </c>
    </row>
    <row r="117" spans="2:65" s="9" customFormat="1" ht="19.899999999999999" customHeight="1" x14ac:dyDescent="0.3">
      <c r="B117" s="119"/>
      <c r="C117" s="120"/>
      <c r="D117" s="129" t="s">
        <v>97</v>
      </c>
      <c r="E117" s="129"/>
      <c r="F117" s="129"/>
      <c r="G117" s="129"/>
      <c r="H117" s="129"/>
      <c r="I117" s="129"/>
      <c r="J117" s="129"/>
      <c r="K117" s="129"/>
      <c r="L117" s="129"/>
      <c r="M117" s="129"/>
      <c r="N117" s="199">
        <f>BK117</f>
        <v>0</v>
      </c>
      <c r="O117" s="200"/>
      <c r="P117" s="200"/>
      <c r="Q117" s="200"/>
      <c r="R117" s="122"/>
      <c r="T117" s="123"/>
      <c r="U117" s="120"/>
      <c r="V117" s="120"/>
      <c r="W117" s="124">
        <f>SUM(W118:W122)</f>
        <v>276.93</v>
      </c>
      <c r="X117" s="120"/>
      <c r="Y117" s="124">
        <f>SUM(Y118:Y122)</f>
        <v>0</v>
      </c>
      <c r="Z117" s="120"/>
      <c r="AA117" s="125">
        <f>SUM(AA118:AA122)</f>
        <v>0</v>
      </c>
      <c r="AR117" s="126" t="s">
        <v>76</v>
      </c>
      <c r="AT117" s="127" t="s">
        <v>68</v>
      </c>
      <c r="AU117" s="127" t="s">
        <v>76</v>
      </c>
      <c r="AY117" s="126" t="s">
        <v>117</v>
      </c>
      <c r="BK117" s="128">
        <f>SUM(BK118:BK122)</f>
        <v>0</v>
      </c>
    </row>
    <row r="118" spans="2:65" s="1" customFormat="1" ht="31.5" customHeight="1" x14ac:dyDescent="0.3">
      <c r="B118" s="130"/>
      <c r="C118" s="131" t="s">
        <v>76</v>
      </c>
      <c r="D118" s="131" t="s">
        <v>118</v>
      </c>
      <c r="E118" s="132" t="s">
        <v>119</v>
      </c>
      <c r="F118" s="192" t="s">
        <v>120</v>
      </c>
      <c r="G118" s="193"/>
      <c r="H118" s="193"/>
      <c r="I118" s="193"/>
      <c r="J118" s="133" t="s">
        <v>121</v>
      </c>
      <c r="K118" s="134">
        <v>450</v>
      </c>
      <c r="L118" s="194">
        <v>0</v>
      </c>
      <c r="M118" s="193"/>
      <c r="N118" s="194">
        <f>ROUND(L118*K118,3)</f>
        <v>0</v>
      </c>
      <c r="O118" s="193"/>
      <c r="P118" s="193"/>
      <c r="Q118" s="193"/>
      <c r="R118" s="135"/>
      <c r="T118" s="136" t="s">
        <v>3</v>
      </c>
      <c r="U118" s="36" t="s">
        <v>36</v>
      </c>
      <c r="V118" s="137">
        <v>0.16300000000000001</v>
      </c>
      <c r="W118" s="137">
        <f>V118*K118</f>
        <v>73.350000000000009</v>
      </c>
      <c r="X118" s="137">
        <v>0</v>
      </c>
      <c r="Y118" s="137">
        <f>X118*K118</f>
        <v>0</v>
      </c>
      <c r="Z118" s="137">
        <v>0</v>
      </c>
      <c r="AA118" s="138">
        <f>Z118*K118</f>
        <v>0</v>
      </c>
      <c r="AR118" s="13" t="s">
        <v>122</v>
      </c>
      <c r="AT118" s="13" t="s">
        <v>118</v>
      </c>
      <c r="AU118" s="13" t="s">
        <v>123</v>
      </c>
      <c r="AY118" s="13" t="s">
        <v>117</v>
      </c>
      <c r="BE118" s="139">
        <f>IF(U118="základná",N118,0)</f>
        <v>0</v>
      </c>
      <c r="BF118" s="139">
        <f>IF(U118="znížená",N118,0)</f>
        <v>0</v>
      </c>
      <c r="BG118" s="139">
        <f>IF(U118="zákl. prenesená",N118,0)</f>
        <v>0</v>
      </c>
      <c r="BH118" s="139">
        <f>IF(U118="zníž. prenesená",N118,0)</f>
        <v>0</v>
      </c>
      <c r="BI118" s="139">
        <f>IF(U118="nulová",N118,0)</f>
        <v>0</v>
      </c>
      <c r="BJ118" s="13" t="s">
        <v>123</v>
      </c>
      <c r="BK118" s="140">
        <f>ROUND(L118*K118,3)</f>
        <v>0</v>
      </c>
      <c r="BL118" s="13" t="s">
        <v>122</v>
      </c>
      <c r="BM118" s="13" t="s">
        <v>124</v>
      </c>
    </row>
    <row r="119" spans="2:65" s="1" customFormat="1" ht="31.5" customHeight="1" x14ac:dyDescent="0.3">
      <c r="B119" s="130"/>
      <c r="C119" s="131" t="s">
        <v>123</v>
      </c>
      <c r="D119" s="131" t="s">
        <v>118</v>
      </c>
      <c r="E119" s="132" t="s">
        <v>125</v>
      </c>
      <c r="F119" s="192" t="s">
        <v>126</v>
      </c>
      <c r="G119" s="193"/>
      <c r="H119" s="193"/>
      <c r="I119" s="193"/>
      <c r="J119" s="133" t="s">
        <v>121</v>
      </c>
      <c r="K119" s="134">
        <v>450</v>
      </c>
      <c r="L119" s="194">
        <v>0</v>
      </c>
      <c r="M119" s="193"/>
      <c r="N119" s="194">
        <f>ROUND(L119*K119,3)</f>
        <v>0</v>
      </c>
      <c r="O119" s="193"/>
      <c r="P119" s="193"/>
      <c r="Q119" s="193"/>
      <c r="R119" s="135"/>
      <c r="T119" s="136" t="s">
        <v>3</v>
      </c>
      <c r="U119" s="36" t="s">
        <v>36</v>
      </c>
      <c r="V119" s="137">
        <v>8.6999999999999994E-2</v>
      </c>
      <c r="W119" s="137">
        <f>V119*K119</f>
        <v>39.15</v>
      </c>
      <c r="X119" s="137">
        <v>0</v>
      </c>
      <c r="Y119" s="137">
        <f>X119*K119</f>
        <v>0</v>
      </c>
      <c r="Z119" s="137">
        <v>0</v>
      </c>
      <c r="AA119" s="138">
        <f>Z119*K119</f>
        <v>0</v>
      </c>
      <c r="AR119" s="13" t="s">
        <v>122</v>
      </c>
      <c r="AT119" s="13" t="s">
        <v>118</v>
      </c>
      <c r="AU119" s="13" t="s">
        <v>123</v>
      </c>
      <c r="AY119" s="13" t="s">
        <v>117</v>
      </c>
      <c r="BE119" s="139">
        <f>IF(U119="základná",N119,0)</f>
        <v>0</v>
      </c>
      <c r="BF119" s="139">
        <f>IF(U119="znížená",N119,0)</f>
        <v>0</v>
      </c>
      <c r="BG119" s="139">
        <f>IF(U119="zákl. prenesená",N119,0)</f>
        <v>0</v>
      </c>
      <c r="BH119" s="139">
        <f>IF(U119="zníž. prenesená",N119,0)</f>
        <v>0</v>
      </c>
      <c r="BI119" s="139">
        <f>IF(U119="nulová",N119,0)</f>
        <v>0</v>
      </c>
      <c r="BJ119" s="13" t="s">
        <v>123</v>
      </c>
      <c r="BK119" s="140">
        <f>ROUND(L119*K119,3)</f>
        <v>0</v>
      </c>
      <c r="BL119" s="13" t="s">
        <v>122</v>
      </c>
      <c r="BM119" s="13" t="s">
        <v>127</v>
      </c>
    </row>
    <row r="120" spans="2:65" s="1" customFormat="1" ht="31.5" customHeight="1" x14ac:dyDescent="0.3">
      <c r="B120" s="130"/>
      <c r="C120" s="131" t="s">
        <v>128</v>
      </c>
      <c r="D120" s="131" t="s">
        <v>118</v>
      </c>
      <c r="E120" s="132" t="s">
        <v>129</v>
      </c>
      <c r="F120" s="192" t="s">
        <v>130</v>
      </c>
      <c r="G120" s="193"/>
      <c r="H120" s="193"/>
      <c r="I120" s="193"/>
      <c r="J120" s="133" t="s">
        <v>131</v>
      </c>
      <c r="K120" s="134">
        <v>270</v>
      </c>
      <c r="L120" s="194">
        <v>0</v>
      </c>
      <c r="M120" s="193"/>
      <c r="N120" s="194">
        <f>ROUND(L120*K120,3)</f>
        <v>0</v>
      </c>
      <c r="O120" s="193"/>
      <c r="P120" s="193"/>
      <c r="Q120" s="193"/>
      <c r="R120" s="135"/>
      <c r="T120" s="136" t="s">
        <v>3</v>
      </c>
      <c r="U120" s="36" t="s">
        <v>36</v>
      </c>
      <c r="V120" s="137">
        <v>0.24299999999999999</v>
      </c>
      <c r="W120" s="137">
        <f>V120*K120</f>
        <v>65.61</v>
      </c>
      <c r="X120" s="137">
        <v>0</v>
      </c>
      <c r="Y120" s="137">
        <f>X120*K120</f>
        <v>0</v>
      </c>
      <c r="Z120" s="137">
        <v>0</v>
      </c>
      <c r="AA120" s="138">
        <f>Z120*K120</f>
        <v>0</v>
      </c>
      <c r="AR120" s="13" t="s">
        <v>122</v>
      </c>
      <c r="AT120" s="13" t="s">
        <v>118</v>
      </c>
      <c r="AU120" s="13" t="s">
        <v>123</v>
      </c>
      <c r="AY120" s="13" t="s">
        <v>117</v>
      </c>
      <c r="BE120" s="139">
        <f>IF(U120="základná",N120,0)</f>
        <v>0</v>
      </c>
      <c r="BF120" s="139">
        <f>IF(U120="znížená",N120,0)</f>
        <v>0</v>
      </c>
      <c r="BG120" s="139">
        <f>IF(U120="zákl. prenesená",N120,0)</f>
        <v>0</v>
      </c>
      <c r="BH120" s="139">
        <f>IF(U120="zníž. prenesená",N120,0)</f>
        <v>0</v>
      </c>
      <c r="BI120" s="139">
        <f>IF(U120="nulová",N120,0)</f>
        <v>0</v>
      </c>
      <c r="BJ120" s="13" t="s">
        <v>123</v>
      </c>
      <c r="BK120" s="140">
        <f>ROUND(L120*K120,3)</f>
        <v>0</v>
      </c>
      <c r="BL120" s="13" t="s">
        <v>122</v>
      </c>
      <c r="BM120" s="13" t="s">
        <v>132</v>
      </c>
    </row>
    <row r="121" spans="2:65" s="1" customFormat="1" ht="22.5" customHeight="1" x14ac:dyDescent="0.3">
      <c r="B121" s="130"/>
      <c r="C121" s="131" t="s">
        <v>122</v>
      </c>
      <c r="D121" s="131" t="s">
        <v>118</v>
      </c>
      <c r="E121" s="132" t="s">
        <v>133</v>
      </c>
      <c r="F121" s="192" t="s">
        <v>134</v>
      </c>
      <c r="G121" s="193"/>
      <c r="H121" s="193"/>
      <c r="I121" s="193"/>
      <c r="J121" s="133" t="s">
        <v>131</v>
      </c>
      <c r="K121" s="134">
        <v>270</v>
      </c>
      <c r="L121" s="194">
        <v>0</v>
      </c>
      <c r="M121" s="193"/>
      <c r="N121" s="194">
        <f>ROUND(L121*K121,3)</f>
        <v>0</v>
      </c>
      <c r="O121" s="193"/>
      <c r="P121" s="193"/>
      <c r="Q121" s="193"/>
      <c r="R121" s="135"/>
      <c r="T121" s="136" t="s">
        <v>3</v>
      </c>
      <c r="U121" s="36" t="s">
        <v>36</v>
      </c>
      <c r="V121" s="137">
        <v>0.27900000000000003</v>
      </c>
      <c r="W121" s="137">
        <f>V121*K121</f>
        <v>75.330000000000013</v>
      </c>
      <c r="X121" s="137">
        <v>0</v>
      </c>
      <c r="Y121" s="137">
        <f>X121*K121</f>
        <v>0</v>
      </c>
      <c r="Z121" s="137">
        <v>0</v>
      </c>
      <c r="AA121" s="138">
        <f>Z121*K121</f>
        <v>0</v>
      </c>
      <c r="AR121" s="13" t="s">
        <v>122</v>
      </c>
      <c r="AT121" s="13" t="s">
        <v>118</v>
      </c>
      <c r="AU121" s="13" t="s">
        <v>123</v>
      </c>
      <c r="AY121" s="13" t="s">
        <v>117</v>
      </c>
      <c r="BE121" s="139">
        <f>IF(U121="základná",N121,0)</f>
        <v>0</v>
      </c>
      <c r="BF121" s="139">
        <f>IF(U121="znížená",N121,0)</f>
        <v>0</v>
      </c>
      <c r="BG121" s="139">
        <f>IF(U121="zákl. prenesená",N121,0)</f>
        <v>0</v>
      </c>
      <c r="BH121" s="139">
        <f>IF(U121="zníž. prenesená",N121,0)</f>
        <v>0</v>
      </c>
      <c r="BI121" s="139">
        <f>IF(U121="nulová",N121,0)</f>
        <v>0</v>
      </c>
      <c r="BJ121" s="13" t="s">
        <v>123</v>
      </c>
      <c r="BK121" s="140">
        <f>ROUND(L121*K121,3)</f>
        <v>0</v>
      </c>
      <c r="BL121" s="13" t="s">
        <v>122</v>
      </c>
      <c r="BM121" s="13" t="s">
        <v>135</v>
      </c>
    </row>
    <row r="122" spans="2:65" s="1" customFormat="1" ht="31.5" customHeight="1" x14ac:dyDescent="0.3">
      <c r="B122" s="130"/>
      <c r="C122" s="131" t="s">
        <v>136</v>
      </c>
      <c r="D122" s="131" t="s">
        <v>118</v>
      </c>
      <c r="E122" s="132" t="s">
        <v>137</v>
      </c>
      <c r="F122" s="192" t="s">
        <v>138</v>
      </c>
      <c r="G122" s="193"/>
      <c r="H122" s="193"/>
      <c r="I122" s="193"/>
      <c r="J122" s="133" t="s">
        <v>131</v>
      </c>
      <c r="K122" s="134">
        <v>270</v>
      </c>
      <c r="L122" s="194">
        <v>0</v>
      </c>
      <c r="M122" s="193"/>
      <c r="N122" s="194">
        <f>ROUND(L122*K122,3)</f>
        <v>0</v>
      </c>
      <c r="O122" s="193"/>
      <c r="P122" s="193"/>
      <c r="Q122" s="193"/>
      <c r="R122" s="135"/>
      <c r="T122" s="136" t="s">
        <v>3</v>
      </c>
      <c r="U122" s="36" t="s">
        <v>36</v>
      </c>
      <c r="V122" s="137">
        <v>8.6999999999999994E-2</v>
      </c>
      <c r="W122" s="137">
        <f>V122*K122</f>
        <v>23.49</v>
      </c>
      <c r="X122" s="137">
        <v>0</v>
      </c>
      <c r="Y122" s="137">
        <f>X122*K122</f>
        <v>0</v>
      </c>
      <c r="Z122" s="137">
        <v>0</v>
      </c>
      <c r="AA122" s="138">
        <f>Z122*K122</f>
        <v>0</v>
      </c>
      <c r="AR122" s="13" t="s">
        <v>122</v>
      </c>
      <c r="AT122" s="13" t="s">
        <v>118</v>
      </c>
      <c r="AU122" s="13" t="s">
        <v>123</v>
      </c>
      <c r="AY122" s="13" t="s">
        <v>117</v>
      </c>
      <c r="BE122" s="139">
        <f>IF(U122="základná",N122,0)</f>
        <v>0</v>
      </c>
      <c r="BF122" s="139">
        <f>IF(U122="znížená",N122,0)</f>
        <v>0</v>
      </c>
      <c r="BG122" s="139">
        <f>IF(U122="zákl. prenesená",N122,0)</f>
        <v>0</v>
      </c>
      <c r="BH122" s="139">
        <f>IF(U122="zníž. prenesená",N122,0)</f>
        <v>0</v>
      </c>
      <c r="BI122" s="139">
        <f>IF(U122="nulová",N122,0)</f>
        <v>0</v>
      </c>
      <c r="BJ122" s="13" t="s">
        <v>123</v>
      </c>
      <c r="BK122" s="140">
        <f>ROUND(L122*K122,3)</f>
        <v>0</v>
      </c>
      <c r="BL122" s="13" t="s">
        <v>122</v>
      </c>
      <c r="BM122" s="13" t="s">
        <v>139</v>
      </c>
    </row>
    <row r="123" spans="2:65" s="9" customFormat="1" ht="29.85" customHeight="1" x14ac:dyDescent="0.3">
      <c r="B123" s="119"/>
      <c r="C123" s="120"/>
      <c r="D123" s="129" t="s">
        <v>98</v>
      </c>
      <c r="E123" s="129"/>
      <c r="F123" s="129"/>
      <c r="G123" s="129"/>
      <c r="H123" s="129"/>
      <c r="I123" s="129"/>
      <c r="J123" s="129"/>
      <c r="K123" s="129"/>
      <c r="L123" s="129"/>
      <c r="M123" s="129"/>
      <c r="N123" s="201">
        <f>BK123</f>
        <v>0</v>
      </c>
      <c r="O123" s="202"/>
      <c r="P123" s="202"/>
      <c r="Q123" s="202"/>
      <c r="R123" s="122"/>
      <c r="T123" s="123"/>
      <c r="U123" s="120"/>
      <c r="V123" s="120"/>
      <c r="W123" s="124">
        <f>SUM(W124:W127)</f>
        <v>381.04399999999998</v>
      </c>
      <c r="X123" s="120"/>
      <c r="Y123" s="124">
        <f>SUM(Y124:Y127)</f>
        <v>0</v>
      </c>
      <c r="Z123" s="120"/>
      <c r="AA123" s="125">
        <f>SUM(AA124:AA127)</f>
        <v>0</v>
      </c>
      <c r="AR123" s="126" t="s">
        <v>76</v>
      </c>
      <c r="AT123" s="127" t="s">
        <v>68</v>
      </c>
      <c r="AU123" s="127" t="s">
        <v>76</v>
      </c>
      <c r="AY123" s="126" t="s">
        <v>117</v>
      </c>
      <c r="BK123" s="128">
        <f>SUM(BK124:BK127)</f>
        <v>0</v>
      </c>
    </row>
    <row r="124" spans="2:65" s="1" customFormat="1" ht="44.25" customHeight="1" x14ac:dyDescent="0.3">
      <c r="B124" s="130"/>
      <c r="C124" s="131" t="s">
        <v>140</v>
      </c>
      <c r="D124" s="131" t="s">
        <v>118</v>
      </c>
      <c r="E124" s="132" t="s">
        <v>141</v>
      </c>
      <c r="F124" s="192" t="s">
        <v>142</v>
      </c>
      <c r="G124" s="193"/>
      <c r="H124" s="193"/>
      <c r="I124" s="193"/>
      <c r="J124" s="133" t="s">
        <v>121</v>
      </c>
      <c r="K124" s="134">
        <v>450</v>
      </c>
      <c r="L124" s="194">
        <v>0</v>
      </c>
      <c r="M124" s="193"/>
      <c r="N124" s="194">
        <f>ROUND(L124*K124,3)</f>
        <v>0</v>
      </c>
      <c r="O124" s="193"/>
      <c r="P124" s="193"/>
      <c r="Q124" s="193"/>
      <c r="R124" s="135"/>
      <c r="T124" s="136" t="s">
        <v>3</v>
      </c>
      <c r="U124" s="36" t="s">
        <v>36</v>
      </c>
      <c r="V124" s="137">
        <v>2.5999999999999999E-2</v>
      </c>
      <c r="W124" s="137">
        <f>V124*K124</f>
        <v>11.7</v>
      </c>
      <c r="X124" s="137">
        <v>0</v>
      </c>
      <c r="Y124" s="137">
        <f>X124*K124</f>
        <v>0</v>
      </c>
      <c r="Z124" s="137">
        <v>0</v>
      </c>
      <c r="AA124" s="138">
        <f>Z124*K124</f>
        <v>0</v>
      </c>
      <c r="AR124" s="13" t="s">
        <v>122</v>
      </c>
      <c r="AT124" s="13" t="s">
        <v>118</v>
      </c>
      <c r="AU124" s="13" t="s">
        <v>123</v>
      </c>
      <c r="AY124" s="13" t="s">
        <v>117</v>
      </c>
      <c r="BE124" s="139">
        <f>IF(U124="základná",N124,0)</f>
        <v>0</v>
      </c>
      <c r="BF124" s="139">
        <f>IF(U124="znížená",N124,0)</f>
        <v>0</v>
      </c>
      <c r="BG124" s="139">
        <f>IF(U124="zákl. prenesená",N124,0)</f>
        <v>0</v>
      </c>
      <c r="BH124" s="139">
        <f>IF(U124="zníž. prenesená",N124,0)</f>
        <v>0</v>
      </c>
      <c r="BI124" s="139">
        <f>IF(U124="nulová",N124,0)</f>
        <v>0</v>
      </c>
      <c r="BJ124" s="13" t="s">
        <v>123</v>
      </c>
      <c r="BK124" s="140">
        <f>ROUND(L124*K124,3)</f>
        <v>0</v>
      </c>
      <c r="BL124" s="13" t="s">
        <v>122</v>
      </c>
      <c r="BM124" s="13" t="s">
        <v>143</v>
      </c>
    </row>
    <row r="125" spans="2:65" s="1" customFormat="1" ht="31.5" customHeight="1" x14ac:dyDescent="0.3">
      <c r="B125" s="130"/>
      <c r="C125" s="131" t="s">
        <v>144</v>
      </c>
      <c r="D125" s="131" t="s">
        <v>118</v>
      </c>
      <c r="E125" s="132" t="s">
        <v>145</v>
      </c>
      <c r="F125" s="192" t="s">
        <v>146</v>
      </c>
      <c r="G125" s="193"/>
      <c r="H125" s="193"/>
      <c r="I125" s="193"/>
      <c r="J125" s="133" t="s">
        <v>147</v>
      </c>
      <c r="K125" s="134">
        <v>232</v>
      </c>
      <c r="L125" s="194">
        <v>0</v>
      </c>
      <c r="M125" s="193"/>
      <c r="N125" s="194">
        <f>ROUND(L125*K125,3)</f>
        <v>0</v>
      </c>
      <c r="O125" s="193"/>
      <c r="P125" s="193"/>
      <c r="Q125" s="193"/>
      <c r="R125" s="135"/>
      <c r="T125" s="136" t="s">
        <v>3</v>
      </c>
      <c r="U125" s="36" t="s">
        <v>36</v>
      </c>
      <c r="V125" s="137">
        <v>0.749</v>
      </c>
      <c r="W125" s="137">
        <f>V125*K125</f>
        <v>173.768</v>
      </c>
      <c r="X125" s="137">
        <v>0</v>
      </c>
      <c r="Y125" s="137">
        <f>X125*K125</f>
        <v>0</v>
      </c>
      <c r="Z125" s="137">
        <v>0</v>
      </c>
      <c r="AA125" s="138">
        <f>Z125*K125</f>
        <v>0</v>
      </c>
      <c r="AR125" s="13" t="s">
        <v>122</v>
      </c>
      <c r="AT125" s="13" t="s">
        <v>118</v>
      </c>
      <c r="AU125" s="13" t="s">
        <v>123</v>
      </c>
      <c r="AY125" s="13" t="s">
        <v>117</v>
      </c>
      <c r="BE125" s="139">
        <f>IF(U125="základná",N125,0)</f>
        <v>0</v>
      </c>
      <c r="BF125" s="139">
        <f>IF(U125="znížená",N125,0)</f>
        <v>0</v>
      </c>
      <c r="BG125" s="139">
        <f>IF(U125="zákl. prenesená",N125,0)</f>
        <v>0</v>
      </c>
      <c r="BH125" s="139">
        <f>IF(U125="zníž. prenesená",N125,0)</f>
        <v>0</v>
      </c>
      <c r="BI125" s="139">
        <f>IF(U125="nulová",N125,0)</f>
        <v>0</v>
      </c>
      <c r="BJ125" s="13" t="s">
        <v>123</v>
      </c>
      <c r="BK125" s="140">
        <f>ROUND(L125*K125,3)</f>
        <v>0</v>
      </c>
      <c r="BL125" s="13" t="s">
        <v>122</v>
      </c>
      <c r="BM125" s="13" t="s">
        <v>148</v>
      </c>
    </row>
    <row r="126" spans="2:65" s="1" customFormat="1" ht="22.5" customHeight="1" x14ac:dyDescent="0.3">
      <c r="B126" s="130"/>
      <c r="C126" s="131" t="s">
        <v>149</v>
      </c>
      <c r="D126" s="131" t="s">
        <v>118</v>
      </c>
      <c r="E126" s="132" t="s">
        <v>150</v>
      </c>
      <c r="F126" s="192" t="s">
        <v>151</v>
      </c>
      <c r="G126" s="193"/>
      <c r="H126" s="193"/>
      <c r="I126" s="193"/>
      <c r="J126" s="133" t="s">
        <v>147</v>
      </c>
      <c r="K126" s="134">
        <v>232</v>
      </c>
      <c r="L126" s="194">
        <v>0</v>
      </c>
      <c r="M126" s="193"/>
      <c r="N126" s="194">
        <f>ROUND(L126*K126,3)</f>
        <v>0</v>
      </c>
      <c r="O126" s="193"/>
      <c r="P126" s="193"/>
      <c r="Q126" s="193"/>
      <c r="R126" s="135"/>
      <c r="T126" s="136" t="s">
        <v>3</v>
      </c>
      <c r="U126" s="36" t="s">
        <v>36</v>
      </c>
      <c r="V126" s="137">
        <v>0.59799999999999998</v>
      </c>
      <c r="W126" s="137">
        <f>V126*K126</f>
        <v>138.73599999999999</v>
      </c>
      <c r="X126" s="137">
        <v>0</v>
      </c>
      <c r="Y126" s="137">
        <f>X126*K126</f>
        <v>0</v>
      </c>
      <c r="Z126" s="137">
        <v>0</v>
      </c>
      <c r="AA126" s="138">
        <f>Z126*K126</f>
        <v>0</v>
      </c>
      <c r="AR126" s="13" t="s">
        <v>122</v>
      </c>
      <c r="AT126" s="13" t="s">
        <v>118</v>
      </c>
      <c r="AU126" s="13" t="s">
        <v>123</v>
      </c>
      <c r="AY126" s="13" t="s">
        <v>117</v>
      </c>
      <c r="BE126" s="139">
        <f>IF(U126="základná",N126,0)</f>
        <v>0</v>
      </c>
      <c r="BF126" s="139">
        <f>IF(U126="znížená",N126,0)</f>
        <v>0</v>
      </c>
      <c r="BG126" s="139">
        <f>IF(U126="zákl. prenesená",N126,0)</f>
        <v>0</v>
      </c>
      <c r="BH126" s="139">
        <f>IF(U126="zníž. prenesená",N126,0)</f>
        <v>0</v>
      </c>
      <c r="BI126" s="139">
        <f>IF(U126="nulová",N126,0)</f>
        <v>0</v>
      </c>
      <c r="BJ126" s="13" t="s">
        <v>123</v>
      </c>
      <c r="BK126" s="140">
        <f>ROUND(L126*K126,3)</f>
        <v>0</v>
      </c>
      <c r="BL126" s="13" t="s">
        <v>122</v>
      </c>
      <c r="BM126" s="13" t="s">
        <v>152</v>
      </c>
    </row>
    <row r="127" spans="2:65" s="1" customFormat="1" ht="31.5" customHeight="1" x14ac:dyDescent="0.3">
      <c r="B127" s="130"/>
      <c r="C127" s="131" t="s">
        <v>153</v>
      </c>
      <c r="D127" s="131" t="s">
        <v>118</v>
      </c>
      <c r="E127" s="132" t="s">
        <v>154</v>
      </c>
      <c r="F127" s="192" t="s">
        <v>155</v>
      </c>
      <c r="G127" s="193"/>
      <c r="H127" s="193"/>
      <c r="I127" s="193"/>
      <c r="J127" s="133" t="s">
        <v>147</v>
      </c>
      <c r="K127" s="134">
        <v>8120</v>
      </c>
      <c r="L127" s="194">
        <v>0</v>
      </c>
      <c r="M127" s="193"/>
      <c r="N127" s="194">
        <f>ROUND(L127*K127,3)</f>
        <v>0</v>
      </c>
      <c r="O127" s="193"/>
      <c r="P127" s="193"/>
      <c r="Q127" s="193"/>
      <c r="R127" s="135"/>
      <c r="T127" s="136" t="s">
        <v>3</v>
      </c>
      <c r="U127" s="36" t="s">
        <v>36</v>
      </c>
      <c r="V127" s="137">
        <v>7.0000000000000001E-3</v>
      </c>
      <c r="W127" s="137">
        <f>V127*K127</f>
        <v>56.84</v>
      </c>
      <c r="X127" s="137">
        <v>0</v>
      </c>
      <c r="Y127" s="137">
        <f>X127*K127</f>
        <v>0</v>
      </c>
      <c r="Z127" s="137">
        <v>0</v>
      </c>
      <c r="AA127" s="138">
        <f>Z127*K127</f>
        <v>0</v>
      </c>
      <c r="AR127" s="13" t="s">
        <v>122</v>
      </c>
      <c r="AT127" s="13" t="s">
        <v>118</v>
      </c>
      <c r="AU127" s="13" t="s">
        <v>123</v>
      </c>
      <c r="AY127" s="13" t="s">
        <v>117</v>
      </c>
      <c r="BE127" s="139">
        <f>IF(U127="základná",N127,0)</f>
        <v>0</v>
      </c>
      <c r="BF127" s="139">
        <f>IF(U127="znížená",N127,0)</f>
        <v>0</v>
      </c>
      <c r="BG127" s="139">
        <f>IF(U127="zákl. prenesená",N127,0)</f>
        <v>0</v>
      </c>
      <c r="BH127" s="139">
        <f>IF(U127="zníž. prenesená",N127,0)</f>
        <v>0</v>
      </c>
      <c r="BI127" s="139">
        <f>IF(U127="nulová",N127,0)</f>
        <v>0</v>
      </c>
      <c r="BJ127" s="13" t="s">
        <v>123</v>
      </c>
      <c r="BK127" s="140">
        <f>ROUND(L127*K127,3)</f>
        <v>0</v>
      </c>
      <c r="BL127" s="13" t="s">
        <v>122</v>
      </c>
      <c r="BM127" s="13" t="s">
        <v>156</v>
      </c>
    </row>
    <row r="128" spans="2:65" s="9" customFormat="1" ht="29.85" customHeight="1" x14ac:dyDescent="0.3">
      <c r="B128" s="119"/>
      <c r="C128" s="120"/>
      <c r="D128" s="129" t="s">
        <v>99</v>
      </c>
      <c r="E128" s="129"/>
      <c r="F128" s="129"/>
      <c r="G128" s="129"/>
      <c r="H128" s="129"/>
      <c r="I128" s="129"/>
      <c r="J128" s="129"/>
      <c r="K128" s="129"/>
      <c r="L128" s="129"/>
      <c r="M128" s="129"/>
      <c r="N128" s="201">
        <f>BK128</f>
        <v>0</v>
      </c>
      <c r="O128" s="202"/>
      <c r="P128" s="202"/>
      <c r="Q128" s="202"/>
      <c r="R128" s="122"/>
      <c r="T128" s="123"/>
      <c r="U128" s="120"/>
      <c r="V128" s="120"/>
      <c r="W128" s="124">
        <f>SUM(W129:W131)</f>
        <v>8.3699999999999992</v>
      </c>
      <c r="X128" s="120"/>
      <c r="Y128" s="124">
        <f>SUM(Y129:Y131)</f>
        <v>0</v>
      </c>
      <c r="Z128" s="120"/>
      <c r="AA128" s="125">
        <f>SUM(AA129:AA131)</f>
        <v>0</v>
      </c>
      <c r="AR128" s="126" t="s">
        <v>76</v>
      </c>
      <c r="AT128" s="127" t="s">
        <v>68</v>
      </c>
      <c r="AU128" s="127" t="s">
        <v>76</v>
      </c>
      <c r="AY128" s="126" t="s">
        <v>117</v>
      </c>
      <c r="BK128" s="128">
        <f>SUM(BK129:BK131)</f>
        <v>0</v>
      </c>
    </row>
    <row r="129" spans="2:65" s="1" customFormat="1" ht="22.5" customHeight="1" x14ac:dyDescent="0.3">
      <c r="B129" s="130"/>
      <c r="C129" s="131" t="s">
        <v>157</v>
      </c>
      <c r="D129" s="131" t="s">
        <v>118</v>
      </c>
      <c r="E129" s="132" t="s">
        <v>158</v>
      </c>
      <c r="F129" s="192" t="s">
        <v>159</v>
      </c>
      <c r="G129" s="193"/>
      <c r="H129" s="193"/>
      <c r="I129" s="193"/>
      <c r="J129" s="133" t="s">
        <v>131</v>
      </c>
      <c r="K129" s="134">
        <v>270</v>
      </c>
      <c r="L129" s="194">
        <v>0</v>
      </c>
      <c r="M129" s="193"/>
      <c r="N129" s="194">
        <f>ROUND(L129*K129,3)</f>
        <v>0</v>
      </c>
      <c r="O129" s="193"/>
      <c r="P129" s="193"/>
      <c r="Q129" s="193"/>
      <c r="R129" s="135"/>
      <c r="T129" s="136" t="s">
        <v>3</v>
      </c>
      <c r="U129" s="36" t="s">
        <v>36</v>
      </c>
      <c r="V129" s="137">
        <v>3.1E-2</v>
      </c>
      <c r="W129" s="137">
        <f>V129*K129</f>
        <v>8.3699999999999992</v>
      </c>
      <c r="X129" s="137">
        <v>0</v>
      </c>
      <c r="Y129" s="137">
        <f>X129*K129</f>
        <v>0</v>
      </c>
      <c r="Z129" s="137">
        <v>0</v>
      </c>
      <c r="AA129" s="138">
        <f>Z129*K129</f>
        <v>0</v>
      </c>
      <c r="AR129" s="13" t="s">
        <v>122</v>
      </c>
      <c r="AT129" s="13" t="s">
        <v>118</v>
      </c>
      <c r="AU129" s="13" t="s">
        <v>123</v>
      </c>
      <c r="AY129" s="13" t="s">
        <v>117</v>
      </c>
      <c r="BE129" s="139">
        <f>IF(U129="základná",N129,0)</f>
        <v>0</v>
      </c>
      <c r="BF129" s="139">
        <f>IF(U129="znížená",N129,0)</f>
        <v>0</v>
      </c>
      <c r="BG129" s="139">
        <f>IF(U129="zákl. prenesená",N129,0)</f>
        <v>0</v>
      </c>
      <c r="BH129" s="139">
        <f>IF(U129="zníž. prenesená",N129,0)</f>
        <v>0</v>
      </c>
      <c r="BI129" s="139">
        <f>IF(U129="nulová",N129,0)</f>
        <v>0</v>
      </c>
      <c r="BJ129" s="13" t="s">
        <v>123</v>
      </c>
      <c r="BK129" s="140">
        <f>ROUND(L129*K129,3)</f>
        <v>0</v>
      </c>
      <c r="BL129" s="13" t="s">
        <v>122</v>
      </c>
      <c r="BM129" s="13" t="s">
        <v>160</v>
      </c>
    </row>
    <row r="130" spans="2:65" s="1" customFormat="1" ht="31.5" customHeight="1" x14ac:dyDescent="0.3">
      <c r="B130" s="130"/>
      <c r="C130" s="131" t="s">
        <v>161</v>
      </c>
      <c r="D130" s="131" t="s">
        <v>118</v>
      </c>
      <c r="E130" s="132" t="s">
        <v>162</v>
      </c>
      <c r="F130" s="192" t="s">
        <v>163</v>
      </c>
      <c r="G130" s="193"/>
      <c r="H130" s="193"/>
      <c r="I130" s="193"/>
      <c r="J130" s="133" t="s">
        <v>147</v>
      </c>
      <c r="K130" s="134">
        <v>120</v>
      </c>
      <c r="L130" s="194">
        <v>0</v>
      </c>
      <c r="M130" s="193"/>
      <c r="N130" s="194">
        <f>ROUND(L130*K130,3)</f>
        <v>0</v>
      </c>
      <c r="O130" s="193"/>
      <c r="P130" s="193"/>
      <c r="Q130" s="193"/>
      <c r="R130" s="135"/>
      <c r="T130" s="136" t="s">
        <v>3</v>
      </c>
      <c r="U130" s="36" t="s">
        <v>36</v>
      </c>
      <c r="V130" s="137">
        <v>0</v>
      </c>
      <c r="W130" s="137">
        <f>V130*K130</f>
        <v>0</v>
      </c>
      <c r="X130" s="137">
        <v>0</v>
      </c>
      <c r="Y130" s="137">
        <f>X130*K130</f>
        <v>0</v>
      </c>
      <c r="Z130" s="137">
        <v>0</v>
      </c>
      <c r="AA130" s="138">
        <f>Z130*K130</f>
        <v>0</v>
      </c>
      <c r="AR130" s="13" t="s">
        <v>122</v>
      </c>
      <c r="AT130" s="13" t="s">
        <v>118</v>
      </c>
      <c r="AU130" s="13" t="s">
        <v>123</v>
      </c>
      <c r="AY130" s="13" t="s">
        <v>117</v>
      </c>
      <c r="BE130" s="139">
        <f>IF(U130="základná",N130,0)</f>
        <v>0</v>
      </c>
      <c r="BF130" s="139">
        <f>IF(U130="znížená",N130,0)</f>
        <v>0</v>
      </c>
      <c r="BG130" s="139">
        <f>IF(U130="zákl. prenesená",N130,0)</f>
        <v>0</v>
      </c>
      <c r="BH130" s="139">
        <f>IF(U130="zníž. prenesená",N130,0)</f>
        <v>0</v>
      </c>
      <c r="BI130" s="139">
        <f>IF(U130="nulová",N130,0)</f>
        <v>0</v>
      </c>
      <c r="BJ130" s="13" t="s">
        <v>123</v>
      </c>
      <c r="BK130" s="140">
        <f>ROUND(L130*K130,3)</f>
        <v>0</v>
      </c>
      <c r="BL130" s="13" t="s">
        <v>122</v>
      </c>
      <c r="BM130" s="13" t="s">
        <v>164</v>
      </c>
    </row>
    <row r="131" spans="2:65" s="1" customFormat="1" ht="31.5" customHeight="1" x14ac:dyDescent="0.3">
      <c r="B131" s="130"/>
      <c r="C131" s="131" t="s">
        <v>165</v>
      </c>
      <c r="D131" s="131" t="s">
        <v>118</v>
      </c>
      <c r="E131" s="132" t="s">
        <v>166</v>
      </c>
      <c r="F131" s="192" t="s">
        <v>167</v>
      </c>
      <c r="G131" s="193"/>
      <c r="H131" s="193"/>
      <c r="I131" s="193"/>
      <c r="J131" s="133" t="s">
        <v>147</v>
      </c>
      <c r="K131" s="134">
        <v>112</v>
      </c>
      <c r="L131" s="194">
        <v>0</v>
      </c>
      <c r="M131" s="193"/>
      <c r="N131" s="194">
        <f>ROUND(L131*K131,3)</f>
        <v>0</v>
      </c>
      <c r="O131" s="193"/>
      <c r="P131" s="193"/>
      <c r="Q131" s="193"/>
      <c r="R131" s="135"/>
      <c r="T131" s="136" t="s">
        <v>3</v>
      </c>
      <c r="U131" s="36" t="s">
        <v>36</v>
      </c>
      <c r="V131" s="137">
        <v>0</v>
      </c>
      <c r="W131" s="137">
        <f>V131*K131</f>
        <v>0</v>
      </c>
      <c r="X131" s="137">
        <v>0</v>
      </c>
      <c r="Y131" s="137">
        <f>X131*K131</f>
        <v>0</v>
      </c>
      <c r="Z131" s="137">
        <v>0</v>
      </c>
      <c r="AA131" s="138">
        <f>Z131*K131</f>
        <v>0</v>
      </c>
      <c r="AR131" s="13" t="s">
        <v>122</v>
      </c>
      <c r="AT131" s="13" t="s">
        <v>118</v>
      </c>
      <c r="AU131" s="13" t="s">
        <v>123</v>
      </c>
      <c r="AY131" s="13" t="s">
        <v>117</v>
      </c>
      <c r="BE131" s="139">
        <f>IF(U131="základná",N131,0)</f>
        <v>0</v>
      </c>
      <c r="BF131" s="139">
        <f>IF(U131="znížená",N131,0)</f>
        <v>0</v>
      </c>
      <c r="BG131" s="139">
        <f>IF(U131="zákl. prenesená",N131,0)</f>
        <v>0</v>
      </c>
      <c r="BH131" s="139">
        <f>IF(U131="zníž. prenesená",N131,0)</f>
        <v>0</v>
      </c>
      <c r="BI131" s="139">
        <f>IF(U131="nulová",N131,0)</f>
        <v>0</v>
      </c>
      <c r="BJ131" s="13" t="s">
        <v>123</v>
      </c>
      <c r="BK131" s="140">
        <f>ROUND(L131*K131,3)</f>
        <v>0</v>
      </c>
      <c r="BL131" s="13" t="s">
        <v>122</v>
      </c>
      <c r="BM131" s="13" t="s">
        <v>168</v>
      </c>
    </row>
    <row r="132" spans="2:65" s="9" customFormat="1" ht="29.85" customHeight="1" x14ac:dyDescent="0.3">
      <c r="B132" s="119"/>
      <c r="C132" s="120"/>
      <c r="D132" s="129" t="s">
        <v>100</v>
      </c>
      <c r="E132" s="129"/>
      <c r="F132" s="129"/>
      <c r="G132" s="129"/>
      <c r="H132" s="129"/>
      <c r="I132" s="129"/>
      <c r="J132" s="129"/>
      <c r="K132" s="129"/>
      <c r="L132" s="129"/>
      <c r="M132" s="129"/>
      <c r="N132" s="201">
        <f>BK132</f>
        <v>0</v>
      </c>
      <c r="O132" s="202"/>
      <c r="P132" s="202"/>
      <c r="Q132" s="202"/>
      <c r="R132" s="122"/>
      <c r="T132" s="123"/>
      <c r="U132" s="120"/>
      <c r="V132" s="120"/>
      <c r="W132" s="124">
        <f>SUM(W133:W134)</f>
        <v>132.571</v>
      </c>
      <c r="X132" s="120"/>
      <c r="Y132" s="124">
        <f>SUM(Y133:Y134)</f>
        <v>0</v>
      </c>
      <c r="Z132" s="120"/>
      <c r="AA132" s="125">
        <f>SUM(AA133:AA134)</f>
        <v>0</v>
      </c>
      <c r="AR132" s="126" t="s">
        <v>76</v>
      </c>
      <c r="AT132" s="127" t="s">
        <v>68</v>
      </c>
      <c r="AU132" s="127" t="s">
        <v>76</v>
      </c>
      <c r="AY132" s="126" t="s">
        <v>117</v>
      </c>
      <c r="BK132" s="128">
        <f>SUM(BK133:BK134)</f>
        <v>0</v>
      </c>
    </row>
    <row r="133" spans="2:65" s="1" customFormat="1" ht="44.25" customHeight="1" x14ac:dyDescent="0.3">
      <c r="B133" s="130"/>
      <c r="C133" s="131" t="s">
        <v>169</v>
      </c>
      <c r="D133" s="131" t="s">
        <v>118</v>
      </c>
      <c r="E133" s="132" t="s">
        <v>170</v>
      </c>
      <c r="F133" s="192" t="s">
        <v>230</v>
      </c>
      <c r="G133" s="193"/>
      <c r="H133" s="193"/>
      <c r="I133" s="193"/>
      <c r="J133" s="133" t="s">
        <v>171</v>
      </c>
      <c r="K133" s="134">
        <v>128</v>
      </c>
      <c r="L133" s="194">
        <v>0</v>
      </c>
      <c r="M133" s="193"/>
      <c r="N133" s="194">
        <f>ROUND(L133*K133,3)</f>
        <v>0</v>
      </c>
      <c r="O133" s="193"/>
      <c r="P133" s="193"/>
      <c r="Q133" s="193"/>
      <c r="R133" s="135"/>
      <c r="T133" s="136" t="s">
        <v>3</v>
      </c>
      <c r="U133" s="36" t="s">
        <v>36</v>
      </c>
      <c r="V133" s="137">
        <v>0.83199999999999996</v>
      </c>
      <c r="W133" s="137">
        <f>V133*K133</f>
        <v>106.496</v>
      </c>
      <c r="X133" s="137">
        <v>0</v>
      </c>
      <c r="Y133" s="137">
        <f>X133*K133</f>
        <v>0</v>
      </c>
      <c r="Z133" s="137">
        <v>0</v>
      </c>
      <c r="AA133" s="138">
        <f>Z133*K133</f>
        <v>0</v>
      </c>
      <c r="AR133" s="13" t="s">
        <v>122</v>
      </c>
      <c r="AT133" s="13" t="s">
        <v>118</v>
      </c>
      <c r="AU133" s="13" t="s">
        <v>123</v>
      </c>
      <c r="AY133" s="13" t="s">
        <v>117</v>
      </c>
      <c r="BE133" s="139">
        <f>IF(U133="základná",N133,0)</f>
        <v>0</v>
      </c>
      <c r="BF133" s="139">
        <f>IF(U133="znížená",N133,0)</f>
        <v>0</v>
      </c>
      <c r="BG133" s="139">
        <f>IF(U133="zákl. prenesená",N133,0)</f>
        <v>0</v>
      </c>
      <c r="BH133" s="139">
        <f>IF(U133="zníž. prenesená",N133,0)</f>
        <v>0</v>
      </c>
      <c r="BI133" s="139">
        <f>IF(U133="nulová",N133,0)</f>
        <v>0</v>
      </c>
      <c r="BJ133" s="13" t="s">
        <v>123</v>
      </c>
      <c r="BK133" s="140">
        <f>ROUND(L133*K133,3)</f>
        <v>0</v>
      </c>
      <c r="BL133" s="13" t="s">
        <v>122</v>
      </c>
      <c r="BM133" s="13" t="s">
        <v>172</v>
      </c>
    </row>
    <row r="134" spans="2:65" s="1" customFormat="1" ht="22.5" customHeight="1" x14ac:dyDescent="0.3">
      <c r="B134" s="130"/>
      <c r="C134" s="131" t="s">
        <v>173</v>
      </c>
      <c r="D134" s="131" t="s">
        <v>118</v>
      </c>
      <c r="E134" s="132" t="s">
        <v>174</v>
      </c>
      <c r="F134" s="192" t="s">
        <v>175</v>
      </c>
      <c r="G134" s="193"/>
      <c r="H134" s="193"/>
      <c r="I134" s="193"/>
      <c r="J134" s="133" t="s">
        <v>131</v>
      </c>
      <c r="K134" s="134">
        <v>35</v>
      </c>
      <c r="L134" s="194">
        <v>0</v>
      </c>
      <c r="M134" s="193"/>
      <c r="N134" s="194">
        <f>ROUND(L134*K134,3)</f>
        <v>0</v>
      </c>
      <c r="O134" s="193"/>
      <c r="P134" s="193"/>
      <c r="Q134" s="193"/>
      <c r="R134" s="135"/>
      <c r="T134" s="136" t="s">
        <v>3</v>
      </c>
      <c r="U134" s="36" t="s">
        <v>36</v>
      </c>
      <c r="V134" s="137">
        <v>0.745</v>
      </c>
      <c r="W134" s="137">
        <f>V134*K134</f>
        <v>26.074999999999999</v>
      </c>
      <c r="X134" s="137">
        <v>0</v>
      </c>
      <c r="Y134" s="137">
        <f>X134*K134</f>
        <v>0</v>
      </c>
      <c r="Z134" s="137">
        <v>0</v>
      </c>
      <c r="AA134" s="138">
        <f>Z134*K134</f>
        <v>0</v>
      </c>
      <c r="AR134" s="13" t="s">
        <v>122</v>
      </c>
      <c r="AT134" s="13" t="s">
        <v>118</v>
      </c>
      <c r="AU134" s="13" t="s">
        <v>123</v>
      </c>
      <c r="AY134" s="13" t="s">
        <v>117</v>
      </c>
      <c r="BE134" s="139">
        <f>IF(U134="základná",N134,0)</f>
        <v>0</v>
      </c>
      <c r="BF134" s="139">
        <f>IF(U134="znížená",N134,0)</f>
        <v>0</v>
      </c>
      <c r="BG134" s="139">
        <f>IF(U134="zákl. prenesená",N134,0)</f>
        <v>0</v>
      </c>
      <c r="BH134" s="139">
        <f>IF(U134="zníž. prenesená",N134,0)</f>
        <v>0</v>
      </c>
      <c r="BI134" s="139">
        <f>IF(U134="nulová",N134,0)</f>
        <v>0</v>
      </c>
      <c r="BJ134" s="13" t="s">
        <v>123</v>
      </c>
      <c r="BK134" s="140">
        <f>ROUND(L134*K134,3)</f>
        <v>0</v>
      </c>
      <c r="BL134" s="13" t="s">
        <v>122</v>
      </c>
      <c r="BM134" s="13" t="s">
        <v>176</v>
      </c>
    </row>
    <row r="135" spans="2:65" s="9" customFormat="1" ht="29.85" customHeight="1" x14ac:dyDescent="0.3">
      <c r="B135" s="119"/>
      <c r="C135" s="120"/>
      <c r="D135" s="129" t="s">
        <v>101</v>
      </c>
      <c r="E135" s="129"/>
      <c r="F135" s="129"/>
      <c r="G135" s="129"/>
      <c r="H135" s="129"/>
      <c r="I135" s="129"/>
      <c r="J135" s="129"/>
      <c r="K135" s="129"/>
      <c r="L135" s="129"/>
      <c r="M135" s="129"/>
      <c r="N135" s="201">
        <f>BK135</f>
        <v>0</v>
      </c>
      <c r="O135" s="202"/>
      <c r="P135" s="202"/>
      <c r="Q135" s="202"/>
      <c r="R135" s="122"/>
      <c r="T135" s="123"/>
      <c r="U135" s="120"/>
      <c r="V135" s="120"/>
      <c r="W135" s="124">
        <f>SUM(W136:W141)</f>
        <v>173.87099999999998</v>
      </c>
      <c r="X135" s="120"/>
      <c r="Y135" s="124">
        <f>SUM(Y136:Y141)</f>
        <v>1.1949999999999999E-2</v>
      </c>
      <c r="Z135" s="120"/>
      <c r="AA135" s="125">
        <f>SUM(AA136:AA141)</f>
        <v>0</v>
      </c>
      <c r="AR135" s="126" t="s">
        <v>76</v>
      </c>
      <c r="AT135" s="127" t="s">
        <v>68</v>
      </c>
      <c r="AU135" s="127" t="s">
        <v>76</v>
      </c>
      <c r="AY135" s="126" t="s">
        <v>117</v>
      </c>
      <c r="BK135" s="128">
        <f>SUM(BK136:BK141)</f>
        <v>0</v>
      </c>
    </row>
    <row r="136" spans="2:65" s="1" customFormat="1" ht="31.5" customHeight="1" x14ac:dyDescent="0.3">
      <c r="B136" s="130"/>
      <c r="C136" s="131" t="s">
        <v>177</v>
      </c>
      <c r="D136" s="131" t="s">
        <v>118</v>
      </c>
      <c r="E136" s="132" t="s">
        <v>178</v>
      </c>
      <c r="F136" s="192" t="s">
        <v>179</v>
      </c>
      <c r="G136" s="193"/>
      <c r="H136" s="193"/>
      <c r="I136" s="193"/>
      <c r="J136" s="133" t="s">
        <v>121</v>
      </c>
      <c r="K136" s="134">
        <v>450</v>
      </c>
      <c r="L136" s="194">
        <v>0</v>
      </c>
      <c r="M136" s="193"/>
      <c r="N136" s="194">
        <f t="shared" ref="N136:N141" si="0">ROUND(L136*K136,3)</f>
        <v>0</v>
      </c>
      <c r="O136" s="193"/>
      <c r="P136" s="193"/>
      <c r="Q136" s="193"/>
      <c r="R136" s="135"/>
      <c r="T136" s="136" t="s">
        <v>3</v>
      </c>
      <c r="U136" s="36" t="s">
        <v>36</v>
      </c>
      <c r="V136" s="137">
        <v>0.123</v>
      </c>
      <c r="W136" s="137">
        <f t="shared" ref="W136:W141" si="1">V136*K136</f>
        <v>55.35</v>
      </c>
      <c r="X136" s="137">
        <v>0</v>
      </c>
      <c r="Y136" s="137">
        <f t="shared" ref="Y136:Y141" si="2">X136*K136</f>
        <v>0</v>
      </c>
      <c r="Z136" s="137">
        <v>0</v>
      </c>
      <c r="AA136" s="138">
        <f t="shared" ref="AA136:AA141" si="3">Z136*K136</f>
        <v>0</v>
      </c>
      <c r="AR136" s="13" t="s">
        <v>122</v>
      </c>
      <c r="AT136" s="13" t="s">
        <v>118</v>
      </c>
      <c r="AU136" s="13" t="s">
        <v>123</v>
      </c>
      <c r="AY136" s="13" t="s">
        <v>117</v>
      </c>
      <c r="BE136" s="139">
        <f t="shared" ref="BE136:BE141" si="4">IF(U136="základná",N136,0)</f>
        <v>0</v>
      </c>
      <c r="BF136" s="139">
        <f t="shared" ref="BF136:BF141" si="5">IF(U136="znížená",N136,0)</f>
        <v>0</v>
      </c>
      <c r="BG136" s="139">
        <f t="shared" ref="BG136:BG141" si="6">IF(U136="zákl. prenesená",N136,0)</f>
        <v>0</v>
      </c>
      <c r="BH136" s="139">
        <f t="shared" ref="BH136:BH141" si="7">IF(U136="zníž. prenesená",N136,0)</f>
        <v>0</v>
      </c>
      <c r="BI136" s="139">
        <f t="shared" ref="BI136:BI141" si="8">IF(U136="nulová",N136,0)</f>
        <v>0</v>
      </c>
      <c r="BJ136" s="13" t="s">
        <v>123</v>
      </c>
      <c r="BK136" s="140">
        <f t="shared" ref="BK136:BK141" si="9">ROUND(L136*K136,3)</f>
        <v>0</v>
      </c>
      <c r="BL136" s="13" t="s">
        <v>122</v>
      </c>
      <c r="BM136" s="13" t="s">
        <v>180</v>
      </c>
    </row>
    <row r="137" spans="2:65" s="1" customFormat="1" ht="31.5" customHeight="1" x14ac:dyDescent="0.3">
      <c r="B137" s="130"/>
      <c r="C137" s="131" t="s">
        <v>181</v>
      </c>
      <c r="D137" s="131" t="s">
        <v>118</v>
      </c>
      <c r="E137" s="132" t="s">
        <v>182</v>
      </c>
      <c r="F137" s="192" t="s">
        <v>183</v>
      </c>
      <c r="G137" s="193"/>
      <c r="H137" s="193"/>
      <c r="I137" s="193"/>
      <c r="J137" s="133" t="s">
        <v>121</v>
      </c>
      <c r="K137" s="134">
        <v>450</v>
      </c>
      <c r="L137" s="194">
        <v>0</v>
      </c>
      <c r="M137" s="193"/>
      <c r="N137" s="194">
        <f t="shared" si="0"/>
        <v>0</v>
      </c>
      <c r="O137" s="193"/>
      <c r="P137" s="193"/>
      <c r="Q137" s="193"/>
      <c r="R137" s="135"/>
      <c r="T137" s="136" t="s">
        <v>3</v>
      </c>
      <c r="U137" s="36" t="s">
        <v>36</v>
      </c>
      <c r="V137" s="137">
        <v>2.138E-2</v>
      </c>
      <c r="W137" s="137">
        <f t="shared" si="1"/>
        <v>9.6210000000000004</v>
      </c>
      <c r="X137" s="137">
        <v>0</v>
      </c>
      <c r="Y137" s="137">
        <f t="shared" si="2"/>
        <v>0</v>
      </c>
      <c r="Z137" s="137">
        <v>0</v>
      </c>
      <c r="AA137" s="138">
        <f t="shared" si="3"/>
        <v>0</v>
      </c>
      <c r="AR137" s="13" t="s">
        <v>122</v>
      </c>
      <c r="AT137" s="13" t="s">
        <v>118</v>
      </c>
      <c r="AU137" s="13" t="s">
        <v>123</v>
      </c>
      <c r="AY137" s="13" t="s">
        <v>117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3" t="s">
        <v>123</v>
      </c>
      <c r="BK137" s="140">
        <f t="shared" si="9"/>
        <v>0</v>
      </c>
      <c r="BL137" s="13" t="s">
        <v>122</v>
      </c>
      <c r="BM137" s="13" t="s">
        <v>184</v>
      </c>
    </row>
    <row r="138" spans="2:65" s="1" customFormat="1" ht="22.5" customHeight="1" x14ac:dyDescent="0.3">
      <c r="B138" s="130"/>
      <c r="C138" s="141" t="s">
        <v>185</v>
      </c>
      <c r="D138" s="141" t="s">
        <v>186</v>
      </c>
      <c r="E138" s="142" t="s">
        <v>187</v>
      </c>
      <c r="F138" s="203" t="s">
        <v>188</v>
      </c>
      <c r="G138" s="204"/>
      <c r="H138" s="204"/>
      <c r="I138" s="204"/>
      <c r="J138" s="143" t="s">
        <v>189</v>
      </c>
      <c r="K138" s="144">
        <v>11.95</v>
      </c>
      <c r="L138" s="205">
        <v>0</v>
      </c>
      <c r="M138" s="204"/>
      <c r="N138" s="205">
        <f t="shared" si="0"/>
        <v>0</v>
      </c>
      <c r="O138" s="193"/>
      <c r="P138" s="193"/>
      <c r="Q138" s="193"/>
      <c r="R138" s="135"/>
      <c r="T138" s="136" t="s">
        <v>3</v>
      </c>
      <c r="U138" s="36" t="s">
        <v>36</v>
      </c>
      <c r="V138" s="137">
        <v>0</v>
      </c>
      <c r="W138" s="137">
        <f t="shared" si="1"/>
        <v>0</v>
      </c>
      <c r="X138" s="137">
        <v>1E-3</v>
      </c>
      <c r="Y138" s="137">
        <f t="shared" si="2"/>
        <v>1.1949999999999999E-2</v>
      </c>
      <c r="Z138" s="137">
        <v>0</v>
      </c>
      <c r="AA138" s="138">
        <f t="shared" si="3"/>
        <v>0</v>
      </c>
      <c r="AR138" s="13" t="s">
        <v>149</v>
      </c>
      <c r="AT138" s="13" t="s">
        <v>186</v>
      </c>
      <c r="AU138" s="13" t="s">
        <v>123</v>
      </c>
      <c r="AY138" s="13" t="s">
        <v>117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3" t="s">
        <v>123</v>
      </c>
      <c r="BK138" s="140">
        <f t="shared" si="9"/>
        <v>0</v>
      </c>
      <c r="BL138" s="13" t="s">
        <v>122</v>
      </c>
      <c r="BM138" s="13" t="s">
        <v>190</v>
      </c>
    </row>
    <row r="139" spans="2:65" s="1" customFormat="1" ht="31.5" customHeight="1" x14ac:dyDescent="0.3">
      <c r="B139" s="130"/>
      <c r="C139" s="131" t="s">
        <v>191</v>
      </c>
      <c r="D139" s="131" t="s">
        <v>118</v>
      </c>
      <c r="E139" s="132" t="s">
        <v>192</v>
      </c>
      <c r="F139" s="192" t="s">
        <v>193</v>
      </c>
      <c r="G139" s="193"/>
      <c r="H139" s="193"/>
      <c r="I139" s="193"/>
      <c r="J139" s="133" t="s">
        <v>121</v>
      </c>
      <c r="K139" s="134">
        <v>450</v>
      </c>
      <c r="L139" s="194">
        <v>0</v>
      </c>
      <c r="M139" s="193"/>
      <c r="N139" s="194">
        <f t="shared" si="0"/>
        <v>0</v>
      </c>
      <c r="O139" s="193"/>
      <c r="P139" s="193"/>
      <c r="Q139" s="193"/>
      <c r="R139" s="135"/>
      <c r="T139" s="136" t="s">
        <v>3</v>
      </c>
      <c r="U139" s="36" t="s">
        <v>36</v>
      </c>
      <c r="V139" s="137">
        <v>0.20699999999999999</v>
      </c>
      <c r="W139" s="137">
        <f t="shared" si="1"/>
        <v>93.149999999999991</v>
      </c>
      <c r="X139" s="137">
        <v>0</v>
      </c>
      <c r="Y139" s="137">
        <f t="shared" si="2"/>
        <v>0</v>
      </c>
      <c r="Z139" s="137">
        <v>0</v>
      </c>
      <c r="AA139" s="138">
        <f t="shared" si="3"/>
        <v>0</v>
      </c>
      <c r="AR139" s="13" t="s">
        <v>122</v>
      </c>
      <c r="AT139" s="13" t="s">
        <v>118</v>
      </c>
      <c r="AU139" s="13" t="s">
        <v>123</v>
      </c>
      <c r="AY139" s="13" t="s">
        <v>117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3" t="s">
        <v>123</v>
      </c>
      <c r="BK139" s="140">
        <f t="shared" si="9"/>
        <v>0</v>
      </c>
      <c r="BL139" s="13" t="s">
        <v>122</v>
      </c>
      <c r="BM139" s="13" t="s">
        <v>194</v>
      </c>
    </row>
    <row r="140" spans="2:65" s="1" customFormat="1" ht="22.5" customHeight="1" x14ac:dyDescent="0.3">
      <c r="B140" s="130"/>
      <c r="C140" s="131" t="s">
        <v>8</v>
      </c>
      <c r="D140" s="131" t="s">
        <v>118</v>
      </c>
      <c r="E140" s="132" t="s">
        <v>195</v>
      </c>
      <c r="F140" s="192" t="s">
        <v>196</v>
      </c>
      <c r="G140" s="193"/>
      <c r="H140" s="193"/>
      <c r="I140" s="193"/>
      <c r="J140" s="133" t="s">
        <v>121</v>
      </c>
      <c r="K140" s="134">
        <v>90</v>
      </c>
      <c r="L140" s="194">
        <v>0</v>
      </c>
      <c r="M140" s="193"/>
      <c r="N140" s="194">
        <f t="shared" si="0"/>
        <v>0</v>
      </c>
      <c r="O140" s="193"/>
      <c r="P140" s="193"/>
      <c r="Q140" s="193"/>
      <c r="R140" s="135"/>
      <c r="T140" s="136" t="s">
        <v>3</v>
      </c>
      <c r="U140" s="36" t="s">
        <v>36</v>
      </c>
      <c r="V140" s="137">
        <v>0.1</v>
      </c>
      <c r="W140" s="137">
        <f t="shared" si="1"/>
        <v>9</v>
      </c>
      <c r="X140" s="137">
        <v>0</v>
      </c>
      <c r="Y140" s="137">
        <f t="shared" si="2"/>
        <v>0</v>
      </c>
      <c r="Z140" s="137">
        <v>0</v>
      </c>
      <c r="AA140" s="138">
        <f t="shared" si="3"/>
        <v>0</v>
      </c>
      <c r="AR140" s="13" t="s">
        <v>122</v>
      </c>
      <c r="AT140" s="13" t="s">
        <v>118</v>
      </c>
      <c r="AU140" s="13" t="s">
        <v>123</v>
      </c>
      <c r="AY140" s="13" t="s">
        <v>117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9">
        <f t="shared" si="8"/>
        <v>0</v>
      </c>
      <c r="BJ140" s="13" t="s">
        <v>123</v>
      </c>
      <c r="BK140" s="140">
        <f t="shared" si="9"/>
        <v>0</v>
      </c>
      <c r="BL140" s="13" t="s">
        <v>122</v>
      </c>
      <c r="BM140" s="13" t="s">
        <v>197</v>
      </c>
    </row>
    <row r="141" spans="2:65" s="1" customFormat="1" ht="31.5" customHeight="1" x14ac:dyDescent="0.3">
      <c r="B141" s="130"/>
      <c r="C141" s="131" t="s">
        <v>198</v>
      </c>
      <c r="D141" s="131" t="s">
        <v>118</v>
      </c>
      <c r="E141" s="132" t="s">
        <v>199</v>
      </c>
      <c r="F141" s="192" t="s">
        <v>200</v>
      </c>
      <c r="G141" s="193"/>
      <c r="H141" s="193"/>
      <c r="I141" s="193"/>
      <c r="J141" s="133" t="s">
        <v>121</v>
      </c>
      <c r="K141" s="134">
        <v>450</v>
      </c>
      <c r="L141" s="194">
        <v>0</v>
      </c>
      <c r="M141" s="193"/>
      <c r="N141" s="194">
        <f t="shared" si="0"/>
        <v>0</v>
      </c>
      <c r="O141" s="193"/>
      <c r="P141" s="193"/>
      <c r="Q141" s="193"/>
      <c r="R141" s="135"/>
      <c r="T141" s="136" t="s">
        <v>3</v>
      </c>
      <c r="U141" s="145" t="s">
        <v>36</v>
      </c>
      <c r="V141" s="146">
        <v>1.4999999999999999E-2</v>
      </c>
      <c r="W141" s="146">
        <f t="shared" si="1"/>
        <v>6.75</v>
      </c>
      <c r="X141" s="146">
        <v>0</v>
      </c>
      <c r="Y141" s="146">
        <f t="shared" si="2"/>
        <v>0</v>
      </c>
      <c r="Z141" s="146">
        <v>0</v>
      </c>
      <c r="AA141" s="147">
        <f t="shared" si="3"/>
        <v>0</v>
      </c>
      <c r="AR141" s="13" t="s">
        <v>122</v>
      </c>
      <c r="AT141" s="13" t="s">
        <v>118</v>
      </c>
      <c r="AU141" s="13" t="s">
        <v>123</v>
      </c>
      <c r="AY141" s="13" t="s">
        <v>117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3" t="s">
        <v>123</v>
      </c>
      <c r="BK141" s="140">
        <f t="shared" si="9"/>
        <v>0</v>
      </c>
      <c r="BL141" s="13" t="s">
        <v>122</v>
      </c>
      <c r="BM141" s="13" t="s">
        <v>201</v>
      </c>
    </row>
    <row r="142" spans="2:65" s="1" customFormat="1" ht="6.95" customHeight="1" x14ac:dyDescent="0.3"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3"/>
    </row>
  </sheetData>
  <mergeCells count="123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4:I124"/>
    <mergeCell ref="L124:M124"/>
    <mergeCell ref="N124:Q124"/>
    <mergeCell ref="F125:I125"/>
    <mergeCell ref="L125:M125"/>
    <mergeCell ref="N125:Q125"/>
    <mergeCell ref="N136:Q136"/>
    <mergeCell ref="H1:K1"/>
    <mergeCell ref="S2:AC2"/>
    <mergeCell ref="F140:I140"/>
    <mergeCell ref="L140:M140"/>
    <mergeCell ref="N140:Q140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F141:I141"/>
    <mergeCell ref="L141:M141"/>
    <mergeCell ref="N141:Q141"/>
    <mergeCell ref="N115:Q115"/>
    <mergeCell ref="N116:Q116"/>
    <mergeCell ref="N117:Q117"/>
    <mergeCell ref="N123:Q123"/>
    <mergeCell ref="N128:Q128"/>
    <mergeCell ref="N132:Q132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6:I136"/>
    <mergeCell ref="L136:M136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2"/>
  <sheetViews>
    <sheetView showGridLines="0" workbookViewId="0">
      <pane ySplit="1" topLeftCell="A37" activePane="bottomLeft" state="frozen"/>
      <selection pane="bottomLeft" activeCell="N145" sqref="N14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0"/>
      <c r="C1" s="150"/>
      <c r="D1" s="151" t="s">
        <v>1</v>
      </c>
      <c r="E1" s="150"/>
      <c r="F1" s="152" t="s">
        <v>226</v>
      </c>
      <c r="G1" s="152"/>
      <c r="H1" s="206" t="s">
        <v>227</v>
      </c>
      <c r="I1" s="206"/>
      <c r="J1" s="206"/>
      <c r="K1" s="206"/>
      <c r="L1" s="152" t="s">
        <v>228</v>
      </c>
      <c r="M1" s="150"/>
      <c r="N1" s="150"/>
      <c r="O1" s="151" t="s">
        <v>85</v>
      </c>
      <c r="P1" s="150"/>
      <c r="Q1" s="150"/>
      <c r="R1" s="150"/>
      <c r="S1" s="152" t="s">
        <v>229</v>
      </c>
      <c r="T1" s="152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88" t="s">
        <v>5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S2" s="156" t="s">
        <v>6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3" t="s">
        <v>80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69</v>
      </c>
    </row>
    <row r="4" spans="1:66" ht="36.950000000000003" customHeight="1" x14ac:dyDescent="0.3">
      <c r="B4" s="17"/>
      <c r="C4" s="182" t="s">
        <v>86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12</v>
      </c>
      <c r="E6" s="18"/>
      <c r="F6" s="207" t="str">
        <f>'Rekapitulácia stavby'!K6</f>
        <v>Sanácia miest s nezákonne umiestneným odpadom v obci Ruská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8"/>
      <c r="R6" s="19"/>
    </row>
    <row r="7" spans="1:66" s="1" customFormat="1" ht="32.85" customHeight="1" x14ac:dyDescent="0.3">
      <c r="B7" s="27"/>
      <c r="C7" s="28"/>
      <c r="D7" s="23" t="s">
        <v>87</v>
      </c>
      <c r="E7" s="28"/>
      <c r="F7" s="190" t="s">
        <v>202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28"/>
      <c r="R7" s="29"/>
    </row>
    <row r="8" spans="1:66" s="1" customFormat="1" ht="14.45" customHeight="1" x14ac:dyDescent="0.3">
      <c r="B8" s="27"/>
      <c r="C8" s="28"/>
      <c r="D8" s="24" t="s">
        <v>14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15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16</v>
      </c>
      <c r="E9" s="28"/>
      <c r="F9" s="22" t="s">
        <v>17</v>
      </c>
      <c r="G9" s="28"/>
      <c r="H9" s="28"/>
      <c r="I9" s="28"/>
      <c r="J9" s="28"/>
      <c r="K9" s="28"/>
      <c r="L9" s="28"/>
      <c r="M9" s="24" t="s">
        <v>18</v>
      </c>
      <c r="N9" s="28"/>
      <c r="O9" s="208">
        <f>'Rekapitulácia stavby'!AN8</f>
        <v>43536</v>
      </c>
      <c r="P9" s="160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19</v>
      </c>
      <c r="E11" s="28"/>
      <c r="F11" s="28"/>
      <c r="G11" s="28"/>
      <c r="H11" s="28"/>
      <c r="I11" s="28"/>
      <c r="J11" s="28"/>
      <c r="K11" s="28"/>
      <c r="L11" s="28"/>
      <c r="M11" s="24" t="s">
        <v>20</v>
      </c>
      <c r="N11" s="28"/>
      <c r="O11" s="189" t="s">
        <v>3</v>
      </c>
      <c r="P11" s="160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21</v>
      </c>
      <c r="F12" s="28"/>
      <c r="G12" s="28"/>
      <c r="H12" s="28"/>
      <c r="I12" s="28"/>
      <c r="J12" s="28"/>
      <c r="K12" s="28"/>
      <c r="L12" s="28"/>
      <c r="M12" s="24" t="s">
        <v>22</v>
      </c>
      <c r="N12" s="28"/>
      <c r="O12" s="189" t="s">
        <v>3</v>
      </c>
      <c r="P12" s="160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23</v>
      </c>
      <c r="E14" s="28"/>
      <c r="F14" s="28"/>
      <c r="G14" s="28"/>
      <c r="H14" s="28"/>
      <c r="I14" s="28"/>
      <c r="J14" s="28"/>
      <c r="K14" s="28"/>
      <c r="L14" s="28"/>
      <c r="M14" s="24" t="s">
        <v>20</v>
      </c>
      <c r="N14" s="28"/>
      <c r="O14" s="189" t="str">
        <f>IF('Rekapitulácia stavby'!AN13="","",'Rekapitulácia stavby'!AN13)</f>
        <v/>
      </c>
      <c r="P14" s="160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IF('Rekapitulácia stavby'!E14="","",'Rekapitulácia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22</v>
      </c>
      <c r="N15" s="28"/>
      <c r="O15" s="189" t="str">
        <f>IF('Rekapitulácia stavby'!AN14="","",'Rekapitulácia stavby'!AN14)</f>
        <v/>
      </c>
      <c r="P15" s="160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25</v>
      </c>
      <c r="E17" s="28"/>
      <c r="F17" s="28"/>
      <c r="G17" s="28"/>
      <c r="H17" s="28"/>
      <c r="I17" s="28"/>
      <c r="J17" s="28"/>
      <c r="K17" s="28"/>
      <c r="L17" s="28"/>
      <c r="M17" s="24" t="s">
        <v>20</v>
      </c>
      <c r="N17" s="28"/>
      <c r="O17" s="189" t="str">
        <f>IF('Rekapitulácia stavby'!AN16="","",'Rekapitulácia stavby'!AN16)</f>
        <v/>
      </c>
      <c r="P17" s="160"/>
      <c r="Q17" s="28"/>
      <c r="R17" s="29"/>
    </row>
    <row r="18" spans="2:18" s="1" customFormat="1" ht="18" customHeight="1" x14ac:dyDescent="0.3">
      <c r="B18" s="27"/>
      <c r="C18" s="28"/>
      <c r="D18" s="28"/>
      <c r="E18" s="22" t="str">
        <f>IF('Rekapitulácia stavby'!E17="","",'Rekapitulácia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22</v>
      </c>
      <c r="N18" s="28"/>
      <c r="O18" s="189" t="str">
        <f>IF('Rekapitulácia stavby'!AN17="","",'Rekapitulácia stavby'!AN17)</f>
        <v/>
      </c>
      <c r="P18" s="160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28</v>
      </c>
      <c r="E20" s="28"/>
      <c r="F20" s="28"/>
      <c r="G20" s="28"/>
      <c r="H20" s="28"/>
      <c r="I20" s="28"/>
      <c r="J20" s="28"/>
      <c r="K20" s="28"/>
      <c r="L20" s="28"/>
      <c r="M20" s="24" t="s">
        <v>20</v>
      </c>
      <c r="N20" s="28"/>
      <c r="O20" s="189" t="str">
        <f>IF('Rekapitulácia stavby'!AN19="","",'Rekapitulácia stavby'!AN19)</f>
        <v/>
      </c>
      <c r="P20" s="160"/>
      <c r="Q20" s="28"/>
      <c r="R20" s="29"/>
    </row>
    <row r="21" spans="2:18" s="1" customFormat="1" ht="18" customHeight="1" x14ac:dyDescent="0.3">
      <c r="B21" s="27"/>
      <c r="C21" s="28"/>
      <c r="D21" s="28"/>
      <c r="E21" s="22" t="str">
        <f>IF('Rekapitulácia stavby'!E20="","",'Rekapitulácia stavby'!E20)</f>
        <v xml:space="preserve"> </v>
      </c>
      <c r="F21" s="28"/>
      <c r="G21" s="28"/>
      <c r="H21" s="28"/>
      <c r="I21" s="28"/>
      <c r="J21" s="28"/>
      <c r="K21" s="28"/>
      <c r="L21" s="28"/>
      <c r="M21" s="24" t="s">
        <v>22</v>
      </c>
      <c r="N21" s="28"/>
      <c r="O21" s="189" t="str">
        <f>IF('Rekapitulácia stavby'!AN20="","",'Rekapitulácia stavby'!AN20)</f>
        <v/>
      </c>
      <c r="P21" s="160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29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91" t="s">
        <v>3</v>
      </c>
      <c r="F24" s="160"/>
      <c r="G24" s="160"/>
      <c r="H24" s="160"/>
      <c r="I24" s="160"/>
      <c r="J24" s="160"/>
      <c r="K24" s="160"/>
      <c r="L24" s="160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5" t="s">
        <v>89</v>
      </c>
      <c r="E27" s="28"/>
      <c r="F27" s="28"/>
      <c r="G27" s="28"/>
      <c r="H27" s="28"/>
      <c r="I27" s="28"/>
      <c r="J27" s="28"/>
      <c r="K27" s="28"/>
      <c r="L27" s="28"/>
      <c r="M27" s="165">
        <f>N88</f>
        <v>0</v>
      </c>
      <c r="N27" s="160"/>
      <c r="O27" s="160"/>
      <c r="P27" s="160"/>
      <c r="Q27" s="28"/>
      <c r="R27" s="29"/>
    </row>
    <row r="28" spans="2:18" s="1" customFormat="1" ht="14.45" customHeight="1" x14ac:dyDescent="0.3">
      <c r="B28" s="27"/>
      <c r="C28" s="28"/>
      <c r="D28" s="26" t="s">
        <v>90</v>
      </c>
      <c r="E28" s="28"/>
      <c r="F28" s="28"/>
      <c r="G28" s="28"/>
      <c r="H28" s="28"/>
      <c r="I28" s="28"/>
      <c r="J28" s="28"/>
      <c r="K28" s="28"/>
      <c r="L28" s="28"/>
      <c r="M28" s="165">
        <f>N96</f>
        <v>0</v>
      </c>
      <c r="N28" s="160"/>
      <c r="O28" s="160"/>
      <c r="P28" s="160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6" t="s">
        <v>32</v>
      </c>
      <c r="E30" s="28"/>
      <c r="F30" s="28"/>
      <c r="G30" s="28"/>
      <c r="H30" s="28"/>
      <c r="I30" s="28"/>
      <c r="J30" s="28"/>
      <c r="K30" s="28"/>
      <c r="L30" s="28"/>
      <c r="M30" s="222">
        <f>ROUND(M27+M28,2)</f>
        <v>0</v>
      </c>
      <c r="N30" s="160"/>
      <c r="O30" s="160"/>
      <c r="P30" s="160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33</v>
      </c>
      <c r="E32" s="34" t="s">
        <v>34</v>
      </c>
      <c r="F32" s="35">
        <v>0.2</v>
      </c>
      <c r="G32" s="97" t="s">
        <v>35</v>
      </c>
      <c r="H32" s="220">
        <f>ROUND((SUM(BE96:BE97)+SUM(BE115:BE141)), 2)</f>
        <v>0</v>
      </c>
      <c r="I32" s="160"/>
      <c r="J32" s="160"/>
      <c r="K32" s="28"/>
      <c r="L32" s="28"/>
      <c r="M32" s="220">
        <f>ROUND(ROUND((SUM(BE96:BE97)+SUM(BE115:BE141)), 2)*F32, 2)</f>
        <v>0</v>
      </c>
      <c r="N32" s="160"/>
      <c r="O32" s="160"/>
      <c r="P32" s="160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36</v>
      </c>
      <c r="F33" s="35">
        <v>0.2</v>
      </c>
      <c r="G33" s="97" t="s">
        <v>35</v>
      </c>
      <c r="H33" s="220">
        <f>ROUND((SUM(BF96:BF97)+SUM(BF115:BF141)), 2)</f>
        <v>0</v>
      </c>
      <c r="I33" s="160"/>
      <c r="J33" s="160"/>
      <c r="K33" s="28"/>
      <c r="L33" s="28"/>
      <c r="M33" s="220">
        <f>ROUND(ROUND((SUM(BF96:BF97)+SUM(BF115:BF141)), 2)*F33, 2)</f>
        <v>0</v>
      </c>
      <c r="N33" s="160"/>
      <c r="O33" s="160"/>
      <c r="P33" s="160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37</v>
      </c>
      <c r="F34" s="35">
        <v>0.2</v>
      </c>
      <c r="G34" s="97" t="s">
        <v>35</v>
      </c>
      <c r="H34" s="220">
        <f>ROUND((SUM(BG96:BG97)+SUM(BG115:BG141)), 2)</f>
        <v>0</v>
      </c>
      <c r="I34" s="160"/>
      <c r="J34" s="160"/>
      <c r="K34" s="28"/>
      <c r="L34" s="28"/>
      <c r="M34" s="220">
        <v>0</v>
      </c>
      <c r="N34" s="160"/>
      <c r="O34" s="160"/>
      <c r="P34" s="160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38</v>
      </c>
      <c r="F35" s="35">
        <v>0.2</v>
      </c>
      <c r="G35" s="97" t="s">
        <v>35</v>
      </c>
      <c r="H35" s="220">
        <f>ROUND((SUM(BH96:BH97)+SUM(BH115:BH141)), 2)</f>
        <v>0</v>
      </c>
      <c r="I35" s="160"/>
      <c r="J35" s="160"/>
      <c r="K35" s="28"/>
      <c r="L35" s="28"/>
      <c r="M35" s="220">
        <v>0</v>
      </c>
      <c r="N35" s="160"/>
      <c r="O35" s="160"/>
      <c r="P35" s="160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39</v>
      </c>
      <c r="F36" s="35">
        <v>0</v>
      </c>
      <c r="G36" s="97" t="s">
        <v>35</v>
      </c>
      <c r="H36" s="220">
        <f>ROUND((SUM(BI96:BI97)+SUM(BI115:BI141)), 2)</f>
        <v>0</v>
      </c>
      <c r="I36" s="160"/>
      <c r="J36" s="160"/>
      <c r="K36" s="28"/>
      <c r="L36" s="28"/>
      <c r="M36" s="220">
        <v>0</v>
      </c>
      <c r="N36" s="160"/>
      <c r="O36" s="160"/>
      <c r="P36" s="160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4"/>
      <c r="D38" s="98" t="s">
        <v>40</v>
      </c>
      <c r="E38" s="66"/>
      <c r="F38" s="66"/>
      <c r="G38" s="99" t="s">
        <v>41</v>
      </c>
      <c r="H38" s="100" t="s">
        <v>42</v>
      </c>
      <c r="I38" s="66"/>
      <c r="J38" s="66"/>
      <c r="K38" s="66"/>
      <c r="L38" s="221">
        <f>SUM(M30:M36)</f>
        <v>0</v>
      </c>
      <c r="M38" s="175"/>
      <c r="N38" s="175"/>
      <c r="O38" s="175"/>
      <c r="P38" s="177"/>
      <c r="Q38" s="94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43</v>
      </c>
      <c r="E50" s="43"/>
      <c r="F50" s="43"/>
      <c r="G50" s="43"/>
      <c r="H50" s="44"/>
      <c r="I50" s="28"/>
      <c r="J50" s="42" t="s">
        <v>44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45</v>
      </c>
      <c r="E59" s="48"/>
      <c r="F59" s="48"/>
      <c r="G59" s="49" t="s">
        <v>46</v>
      </c>
      <c r="H59" s="50"/>
      <c r="I59" s="28"/>
      <c r="J59" s="47" t="s">
        <v>45</v>
      </c>
      <c r="K59" s="48"/>
      <c r="L59" s="48"/>
      <c r="M59" s="48"/>
      <c r="N59" s="49" t="s">
        <v>46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47</v>
      </c>
      <c r="E61" s="43"/>
      <c r="F61" s="43"/>
      <c r="G61" s="43"/>
      <c r="H61" s="44"/>
      <c r="I61" s="28"/>
      <c r="J61" s="42" t="s">
        <v>48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45</v>
      </c>
      <c r="E70" s="48"/>
      <c r="F70" s="48"/>
      <c r="G70" s="49" t="s">
        <v>46</v>
      </c>
      <c r="H70" s="50"/>
      <c r="I70" s="28"/>
      <c r="J70" s="47" t="s">
        <v>45</v>
      </c>
      <c r="K70" s="48"/>
      <c r="L70" s="48"/>
      <c r="M70" s="48"/>
      <c r="N70" s="49" t="s">
        <v>46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82" t="s">
        <v>91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12</v>
      </c>
      <c r="D78" s="28"/>
      <c r="E78" s="28"/>
      <c r="F78" s="207" t="str">
        <f>F6</f>
        <v>Sanácia miest s nezákonne umiestneným odpadom v obci Ruská</v>
      </c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28"/>
      <c r="R78" s="29"/>
    </row>
    <row r="79" spans="2:18" s="1" customFormat="1" ht="36.950000000000003" customHeight="1" x14ac:dyDescent="0.3">
      <c r="B79" s="27"/>
      <c r="C79" s="61" t="s">
        <v>87</v>
      </c>
      <c r="D79" s="28"/>
      <c r="E79" s="28"/>
      <c r="F79" s="183" t="str">
        <f>F7</f>
        <v>1-2 - LV č. 369  parcela č. 315/2</v>
      </c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16</v>
      </c>
      <c r="D81" s="28"/>
      <c r="E81" s="28"/>
      <c r="F81" s="22" t="str">
        <f>F9</f>
        <v>Júžný Zemplín - Obec Ruská</v>
      </c>
      <c r="G81" s="28"/>
      <c r="H81" s="28"/>
      <c r="I81" s="28"/>
      <c r="J81" s="28"/>
      <c r="K81" s="24" t="s">
        <v>18</v>
      </c>
      <c r="L81" s="155">
        <v>43536</v>
      </c>
      <c r="M81" s="208"/>
      <c r="N81" s="160"/>
      <c r="O81" s="160"/>
      <c r="P81" s="160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19</v>
      </c>
      <c r="D83" s="28"/>
      <c r="E83" s="28"/>
      <c r="F83" s="22" t="str">
        <f>E12</f>
        <v>Obec Ruská</v>
      </c>
      <c r="G83" s="28"/>
      <c r="H83" s="28"/>
      <c r="I83" s="28"/>
      <c r="J83" s="28"/>
      <c r="K83" s="24" t="s">
        <v>25</v>
      </c>
      <c r="L83" s="28"/>
      <c r="M83" s="189" t="str">
        <f>E18</f>
        <v xml:space="preserve"> </v>
      </c>
      <c r="N83" s="160"/>
      <c r="O83" s="160"/>
      <c r="P83" s="160"/>
      <c r="Q83" s="160"/>
      <c r="R83" s="29"/>
    </row>
    <row r="84" spans="2:47" s="1" customFormat="1" ht="14.45" customHeight="1" x14ac:dyDescent="0.3">
      <c r="B84" s="27"/>
      <c r="C84" s="24" t="s">
        <v>23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28</v>
      </c>
      <c r="L84" s="28"/>
      <c r="M84" s="189" t="str">
        <f>E21</f>
        <v xml:space="preserve"> </v>
      </c>
      <c r="N84" s="160"/>
      <c r="O84" s="160"/>
      <c r="P84" s="160"/>
      <c r="Q84" s="160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9" t="s">
        <v>92</v>
      </c>
      <c r="D86" s="218"/>
      <c r="E86" s="218"/>
      <c r="F86" s="218"/>
      <c r="G86" s="218"/>
      <c r="H86" s="94"/>
      <c r="I86" s="94"/>
      <c r="J86" s="94"/>
      <c r="K86" s="94"/>
      <c r="L86" s="94"/>
      <c r="M86" s="94"/>
      <c r="N86" s="219" t="s">
        <v>93</v>
      </c>
      <c r="O86" s="160"/>
      <c r="P86" s="160"/>
      <c r="Q86" s="160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1" t="s">
        <v>94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9">
        <f>N115</f>
        <v>0</v>
      </c>
      <c r="O88" s="160"/>
      <c r="P88" s="160"/>
      <c r="Q88" s="160"/>
      <c r="R88" s="29"/>
      <c r="AU88" s="13" t="s">
        <v>95</v>
      </c>
    </row>
    <row r="89" spans="2:47" s="6" customFormat="1" ht="24.95" customHeight="1" x14ac:dyDescent="0.3">
      <c r="B89" s="102"/>
      <c r="C89" s="103"/>
      <c r="D89" s="104" t="s">
        <v>96</v>
      </c>
      <c r="E89" s="103"/>
      <c r="F89" s="103"/>
      <c r="G89" s="103"/>
      <c r="H89" s="103"/>
      <c r="I89" s="103"/>
      <c r="J89" s="103"/>
      <c r="K89" s="103"/>
      <c r="L89" s="103"/>
      <c r="M89" s="103"/>
      <c r="N89" s="213">
        <f>N116</f>
        <v>0</v>
      </c>
      <c r="O89" s="214"/>
      <c r="P89" s="214"/>
      <c r="Q89" s="214"/>
      <c r="R89" s="105"/>
    </row>
    <row r="90" spans="2:47" s="7" customFormat="1" ht="19.899999999999999" customHeight="1" x14ac:dyDescent="0.3">
      <c r="B90" s="106"/>
      <c r="C90" s="107"/>
      <c r="D90" s="108" t="s">
        <v>97</v>
      </c>
      <c r="E90" s="107"/>
      <c r="F90" s="107"/>
      <c r="G90" s="107"/>
      <c r="H90" s="107"/>
      <c r="I90" s="107"/>
      <c r="J90" s="107"/>
      <c r="K90" s="107"/>
      <c r="L90" s="107"/>
      <c r="M90" s="107"/>
      <c r="N90" s="215">
        <f>N117</f>
        <v>0</v>
      </c>
      <c r="O90" s="216"/>
      <c r="P90" s="216"/>
      <c r="Q90" s="216"/>
      <c r="R90" s="109"/>
    </row>
    <row r="91" spans="2:47" s="7" customFormat="1" ht="19.899999999999999" customHeight="1" x14ac:dyDescent="0.3">
      <c r="B91" s="106"/>
      <c r="C91" s="107"/>
      <c r="D91" s="108" t="s">
        <v>98</v>
      </c>
      <c r="E91" s="107"/>
      <c r="F91" s="107"/>
      <c r="G91" s="107"/>
      <c r="H91" s="107"/>
      <c r="I91" s="107"/>
      <c r="J91" s="107"/>
      <c r="K91" s="107"/>
      <c r="L91" s="107"/>
      <c r="M91" s="107"/>
      <c r="N91" s="215">
        <f>N123</f>
        <v>0</v>
      </c>
      <c r="O91" s="216"/>
      <c r="P91" s="216"/>
      <c r="Q91" s="216"/>
      <c r="R91" s="109"/>
    </row>
    <row r="92" spans="2:47" s="7" customFormat="1" ht="19.899999999999999" customHeight="1" x14ac:dyDescent="0.3">
      <c r="B92" s="106"/>
      <c r="C92" s="107"/>
      <c r="D92" s="108" t="s">
        <v>99</v>
      </c>
      <c r="E92" s="107"/>
      <c r="F92" s="107"/>
      <c r="G92" s="107"/>
      <c r="H92" s="107"/>
      <c r="I92" s="107"/>
      <c r="J92" s="107"/>
      <c r="K92" s="107"/>
      <c r="L92" s="107"/>
      <c r="M92" s="107"/>
      <c r="N92" s="215">
        <f>N128</f>
        <v>0</v>
      </c>
      <c r="O92" s="216"/>
      <c r="P92" s="216"/>
      <c r="Q92" s="216"/>
      <c r="R92" s="109"/>
    </row>
    <row r="93" spans="2:47" s="7" customFormat="1" ht="19.899999999999999" customHeight="1" x14ac:dyDescent="0.3">
      <c r="B93" s="106"/>
      <c r="C93" s="107"/>
      <c r="D93" s="108" t="s">
        <v>100</v>
      </c>
      <c r="E93" s="107"/>
      <c r="F93" s="107"/>
      <c r="G93" s="107"/>
      <c r="H93" s="107"/>
      <c r="I93" s="107"/>
      <c r="J93" s="107"/>
      <c r="K93" s="107"/>
      <c r="L93" s="107"/>
      <c r="M93" s="107"/>
      <c r="N93" s="215">
        <f>N132</f>
        <v>0</v>
      </c>
      <c r="O93" s="216"/>
      <c r="P93" s="216"/>
      <c r="Q93" s="216"/>
      <c r="R93" s="109"/>
    </row>
    <row r="94" spans="2:47" s="7" customFormat="1" ht="19.899999999999999" customHeight="1" x14ac:dyDescent="0.3">
      <c r="B94" s="106"/>
      <c r="C94" s="107"/>
      <c r="D94" s="108" t="s">
        <v>101</v>
      </c>
      <c r="E94" s="107"/>
      <c r="F94" s="107"/>
      <c r="G94" s="107"/>
      <c r="H94" s="107"/>
      <c r="I94" s="107"/>
      <c r="J94" s="107"/>
      <c r="K94" s="107"/>
      <c r="L94" s="107"/>
      <c r="M94" s="107"/>
      <c r="N94" s="215">
        <f>N135</f>
        <v>0</v>
      </c>
      <c r="O94" s="216"/>
      <c r="P94" s="216"/>
      <c r="Q94" s="216"/>
      <c r="R94" s="109"/>
    </row>
    <row r="95" spans="2:47" s="1" customFormat="1" ht="21.75" customHeight="1" x14ac:dyDescent="0.3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</row>
    <row r="96" spans="2:47" s="1" customFormat="1" ht="29.25" customHeight="1" x14ac:dyDescent="0.3">
      <c r="B96" s="27"/>
      <c r="C96" s="101" t="s">
        <v>102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17">
        <v>0</v>
      </c>
      <c r="O96" s="160"/>
      <c r="P96" s="160"/>
      <c r="Q96" s="160"/>
      <c r="R96" s="29"/>
      <c r="T96" s="110"/>
      <c r="U96" s="111" t="s">
        <v>33</v>
      </c>
    </row>
    <row r="97" spans="2:18" s="1" customFormat="1" ht="18" customHeight="1" x14ac:dyDescent="0.3"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/>
    </row>
    <row r="98" spans="2:18" s="1" customFormat="1" ht="29.25" customHeight="1" x14ac:dyDescent="0.3">
      <c r="B98" s="27"/>
      <c r="C98" s="93" t="s">
        <v>84</v>
      </c>
      <c r="D98" s="94"/>
      <c r="E98" s="94"/>
      <c r="F98" s="94"/>
      <c r="G98" s="94"/>
      <c r="H98" s="94"/>
      <c r="I98" s="94"/>
      <c r="J98" s="94"/>
      <c r="K98" s="94"/>
      <c r="L98" s="170">
        <f>ROUND(SUM(N88+N96),2)</f>
        <v>0</v>
      </c>
      <c r="M98" s="218"/>
      <c r="N98" s="218"/>
      <c r="O98" s="218"/>
      <c r="P98" s="218"/>
      <c r="Q98" s="218"/>
      <c r="R98" s="29"/>
    </row>
    <row r="99" spans="2:18" s="1" customFormat="1" ht="6.95" customHeight="1" x14ac:dyDescent="0.3"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3"/>
    </row>
    <row r="103" spans="2:18" s="1" customFormat="1" ht="6.95" customHeight="1" x14ac:dyDescent="0.3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</row>
    <row r="104" spans="2:18" s="1" customFormat="1" ht="36.950000000000003" customHeight="1" x14ac:dyDescent="0.3">
      <c r="B104" s="27"/>
      <c r="C104" s="182" t="s">
        <v>103</v>
      </c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29"/>
    </row>
    <row r="105" spans="2:18" s="1" customFormat="1" ht="6.95" customHeight="1" x14ac:dyDescent="0.3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18" s="1" customFormat="1" ht="30" customHeight="1" x14ac:dyDescent="0.3">
      <c r="B106" s="27"/>
      <c r="C106" s="24" t="s">
        <v>12</v>
      </c>
      <c r="D106" s="28"/>
      <c r="E106" s="28"/>
      <c r="F106" s="207" t="str">
        <f>F6</f>
        <v>Sanácia miest s nezákonne umiestneným odpadom v obci Ruská</v>
      </c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28"/>
      <c r="R106" s="29"/>
    </row>
    <row r="107" spans="2:18" s="1" customFormat="1" ht="36.950000000000003" customHeight="1" x14ac:dyDescent="0.3">
      <c r="B107" s="27"/>
      <c r="C107" s="61" t="s">
        <v>87</v>
      </c>
      <c r="D107" s="28"/>
      <c r="E107" s="28"/>
      <c r="F107" s="183" t="str">
        <f>F7</f>
        <v>1-2 - LV č. 369  parcela č. 315/2</v>
      </c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28"/>
      <c r="R107" s="29"/>
    </row>
    <row r="108" spans="2:18" s="1" customFormat="1" ht="6.95" customHeight="1" x14ac:dyDescent="0.3"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</row>
    <row r="109" spans="2:18" s="1" customFormat="1" ht="18" customHeight="1" x14ac:dyDescent="0.3">
      <c r="B109" s="27"/>
      <c r="C109" s="24" t="s">
        <v>16</v>
      </c>
      <c r="D109" s="28"/>
      <c r="E109" s="28"/>
      <c r="F109" s="22" t="str">
        <f>F9</f>
        <v>Júžný Zemplín - Obec Ruská</v>
      </c>
      <c r="G109" s="28"/>
      <c r="H109" s="28"/>
      <c r="I109" s="28"/>
      <c r="J109" s="28"/>
      <c r="K109" s="24" t="s">
        <v>18</v>
      </c>
      <c r="L109" s="28"/>
      <c r="M109" s="208">
        <v>43536</v>
      </c>
      <c r="N109" s="160"/>
      <c r="O109" s="160"/>
      <c r="P109" s="160"/>
      <c r="Q109" s="28"/>
      <c r="R109" s="29"/>
    </row>
    <row r="110" spans="2:18" s="1" customFormat="1" ht="6.95" customHeight="1" x14ac:dyDescent="0.3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18" s="1" customFormat="1" ht="15" x14ac:dyDescent="0.3">
      <c r="B111" s="27"/>
      <c r="C111" s="24" t="s">
        <v>19</v>
      </c>
      <c r="D111" s="28"/>
      <c r="E111" s="28"/>
      <c r="F111" s="22" t="str">
        <f>E12</f>
        <v>Obec Ruská</v>
      </c>
      <c r="G111" s="28"/>
      <c r="H111" s="28"/>
      <c r="I111" s="28"/>
      <c r="J111" s="28"/>
      <c r="K111" s="24" t="s">
        <v>25</v>
      </c>
      <c r="L111" s="28"/>
      <c r="M111" s="189" t="str">
        <f>E18</f>
        <v xml:space="preserve"> </v>
      </c>
      <c r="N111" s="160"/>
      <c r="O111" s="160"/>
      <c r="P111" s="160"/>
      <c r="Q111" s="160"/>
      <c r="R111" s="29"/>
    </row>
    <row r="112" spans="2:18" s="1" customFormat="1" ht="14.45" customHeight="1" x14ac:dyDescent="0.3">
      <c r="B112" s="27"/>
      <c r="C112" s="24" t="s">
        <v>23</v>
      </c>
      <c r="D112" s="28"/>
      <c r="E112" s="28"/>
      <c r="F112" s="22" t="str">
        <f>IF(E15="","",E15)</f>
        <v xml:space="preserve"> </v>
      </c>
      <c r="G112" s="28"/>
      <c r="H112" s="28"/>
      <c r="I112" s="28"/>
      <c r="J112" s="28"/>
      <c r="K112" s="24" t="s">
        <v>28</v>
      </c>
      <c r="L112" s="28"/>
      <c r="M112" s="189" t="str">
        <f>E21</f>
        <v xml:space="preserve"> </v>
      </c>
      <c r="N112" s="160"/>
      <c r="O112" s="160"/>
      <c r="P112" s="160"/>
      <c r="Q112" s="160"/>
      <c r="R112" s="29"/>
    </row>
    <row r="113" spans="2:65" s="1" customFormat="1" ht="10.35" customHeight="1" x14ac:dyDescent="0.3"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</row>
    <row r="114" spans="2:65" s="8" customFormat="1" ht="29.25" customHeight="1" x14ac:dyDescent="0.3">
      <c r="B114" s="112"/>
      <c r="C114" s="113" t="s">
        <v>104</v>
      </c>
      <c r="D114" s="114" t="s">
        <v>105</v>
      </c>
      <c r="E114" s="114" t="s">
        <v>51</v>
      </c>
      <c r="F114" s="209" t="s">
        <v>106</v>
      </c>
      <c r="G114" s="210"/>
      <c r="H114" s="210"/>
      <c r="I114" s="210"/>
      <c r="J114" s="114" t="s">
        <v>107</v>
      </c>
      <c r="K114" s="114" t="s">
        <v>108</v>
      </c>
      <c r="L114" s="211" t="s">
        <v>109</v>
      </c>
      <c r="M114" s="210"/>
      <c r="N114" s="209" t="s">
        <v>93</v>
      </c>
      <c r="O114" s="210"/>
      <c r="P114" s="210"/>
      <c r="Q114" s="212"/>
      <c r="R114" s="115"/>
      <c r="T114" s="67" t="s">
        <v>110</v>
      </c>
      <c r="U114" s="68" t="s">
        <v>33</v>
      </c>
      <c r="V114" s="68" t="s">
        <v>111</v>
      </c>
      <c r="W114" s="68" t="s">
        <v>112</v>
      </c>
      <c r="X114" s="68" t="s">
        <v>113</v>
      </c>
      <c r="Y114" s="68" t="s">
        <v>114</v>
      </c>
      <c r="Z114" s="68" t="s">
        <v>115</v>
      </c>
      <c r="AA114" s="69" t="s">
        <v>116</v>
      </c>
    </row>
    <row r="115" spans="2:65" s="1" customFormat="1" ht="29.25" customHeight="1" x14ac:dyDescent="0.35">
      <c r="B115" s="27"/>
      <c r="C115" s="71" t="s">
        <v>89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23">
        <f>BK115</f>
        <v>0</v>
      </c>
      <c r="O115" s="224"/>
      <c r="P115" s="224"/>
      <c r="Q115" s="224"/>
      <c r="R115" s="29"/>
      <c r="T115" s="70"/>
      <c r="U115" s="43"/>
      <c r="V115" s="43"/>
      <c r="W115" s="116">
        <f>W116</f>
        <v>362.68243999999999</v>
      </c>
      <c r="X115" s="43"/>
      <c r="Y115" s="116">
        <f>Y116</f>
        <v>3.3370000000000001E-3</v>
      </c>
      <c r="Z115" s="43"/>
      <c r="AA115" s="117">
        <f>AA116</f>
        <v>0</v>
      </c>
      <c r="AT115" s="13" t="s">
        <v>68</v>
      </c>
      <c r="AU115" s="13" t="s">
        <v>95</v>
      </c>
      <c r="BK115" s="118">
        <f>BK116</f>
        <v>0</v>
      </c>
    </row>
    <row r="116" spans="2:65" s="9" customFormat="1" ht="37.35" customHeight="1" x14ac:dyDescent="0.35">
      <c r="B116" s="119"/>
      <c r="C116" s="120"/>
      <c r="D116" s="121" t="s">
        <v>96</v>
      </c>
      <c r="E116" s="121"/>
      <c r="F116" s="121"/>
      <c r="G116" s="121"/>
      <c r="H116" s="121"/>
      <c r="I116" s="121"/>
      <c r="J116" s="121"/>
      <c r="K116" s="121"/>
      <c r="L116" s="121"/>
      <c r="M116" s="121"/>
      <c r="N116" s="197">
        <f>BK116</f>
        <v>0</v>
      </c>
      <c r="O116" s="198"/>
      <c r="P116" s="198"/>
      <c r="Q116" s="198"/>
      <c r="R116" s="122"/>
      <c r="T116" s="123"/>
      <c r="U116" s="120"/>
      <c r="V116" s="120"/>
      <c r="W116" s="124">
        <f>W117+W123+W128+W132+W135</f>
        <v>362.68243999999999</v>
      </c>
      <c r="X116" s="120"/>
      <c r="Y116" s="124">
        <f>Y117+Y123+Y128+Y132+Y135</f>
        <v>3.3370000000000001E-3</v>
      </c>
      <c r="Z116" s="120"/>
      <c r="AA116" s="125">
        <f>AA117+AA123+AA128+AA132+AA135</f>
        <v>0</v>
      </c>
      <c r="AR116" s="126" t="s">
        <v>76</v>
      </c>
      <c r="AT116" s="127" t="s">
        <v>68</v>
      </c>
      <c r="AU116" s="127" t="s">
        <v>69</v>
      </c>
      <c r="AY116" s="126" t="s">
        <v>117</v>
      </c>
      <c r="BK116" s="128">
        <f>BK117+BK123+BK128+BK132+BK135</f>
        <v>0</v>
      </c>
    </row>
    <row r="117" spans="2:65" s="9" customFormat="1" ht="19.899999999999999" customHeight="1" x14ac:dyDescent="0.3">
      <c r="B117" s="119"/>
      <c r="C117" s="120"/>
      <c r="D117" s="129" t="s">
        <v>97</v>
      </c>
      <c r="E117" s="129"/>
      <c r="F117" s="129"/>
      <c r="G117" s="129"/>
      <c r="H117" s="129"/>
      <c r="I117" s="129"/>
      <c r="J117" s="129"/>
      <c r="K117" s="129"/>
      <c r="L117" s="129"/>
      <c r="M117" s="129"/>
      <c r="N117" s="199">
        <f>BK117</f>
        <v>0</v>
      </c>
      <c r="O117" s="200"/>
      <c r="P117" s="200"/>
      <c r="Q117" s="200"/>
      <c r="R117" s="122"/>
      <c r="T117" s="123"/>
      <c r="U117" s="120"/>
      <c r="V117" s="120"/>
      <c r="W117" s="124">
        <f>SUM(W118:W122)</f>
        <v>76.329000000000008</v>
      </c>
      <c r="X117" s="120"/>
      <c r="Y117" s="124">
        <f>SUM(Y118:Y122)</f>
        <v>0</v>
      </c>
      <c r="Z117" s="120"/>
      <c r="AA117" s="125">
        <f>SUM(AA118:AA122)</f>
        <v>0</v>
      </c>
      <c r="AR117" s="126" t="s">
        <v>76</v>
      </c>
      <c r="AT117" s="127" t="s">
        <v>68</v>
      </c>
      <c r="AU117" s="127" t="s">
        <v>76</v>
      </c>
      <c r="AY117" s="126" t="s">
        <v>117</v>
      </c>
      <c r="BK117" s="128">
        <f>SUM(BK118:BK122)</f>
        <v>0</v>
      </c>
    </row>
    <row r="118" spans="2:65" s="1" customFormat="1" ht="31.5" customHeight="1" x14ac:dyDescent="0.3">
      <c r="B118" s="130"/>
      <c r="C118" s="131" t="s">
        <v>76</v>
      </c>
      <c r="D118" s="131" t="s">
        <v>118</v>
      </c>
      <c r="E118" s="132" t="s">
        <v>119</v>
      </c>
      <c r="F118" s="192" t="s">
        <v>120</v>
      </c>
      <c r="G118" s="193"/>
      <c r="H118" s="193"/>
      <c r="I118" s="193"/>
      <c r="J118" s="133" t="s">
        <v>121</v>
      </c>
      <c r="K118" s="134">
        <v>108</v>
      </c>
      <c r="L118" s="194">
        <v>0</v>
      </c>
      <c r="M118" s="193"/>
      <c r="N118" s="194">
        <f>ROUND(L118*K118,3)</f>
        <v>0</v>
      </c>
      <c r="O118" s="193"/>
      <c r="P118" s="193"/>
      <c r="Q118" s="193"/>
      <c r="R118" s="135"/>
      <c r="T118" s="136" t="s">
        <v>3</v>
      </c>
      <c r="U118" s="36" t="s">
        <v>36</v>
      </c>
      <c r="V118" s="137">
        <v>0.16300000000000001</v>
      </c>
      <c r="W118" s="137">
        <f>V118*K118</f>
        <v>17.603999999999999</v>
      </c>
      <c r="X118" s="137">
        <v>0</v>
      </c>
      <c r="Y118" s="137">
        <f>X118*K118</f>
        <v>0</v>
      </c>
      <c r="Z118" s="137">
        <v>0</v>
      </c>
      <c r="AA118" s="138">
        <f>Z118*K118</f>
        <v>0</v>
      </c>
      <c r="AR118" s="13" t="s">
        <v>122</v>
      </c>
      <c r="AT118" s="13" t="s">
        <v>118</v>
      </c>
      <c r="AU118" s="13" t="s">
        <v>123</v>
      </c>
      <c r="AY118" s="13" t="s">
        <v>117</v>
      </c>
      <c r="BE118" s="139">
        <f>IF(U118="základná",N118,0)</f>
        <v>0</v>
      </c>
      <c r="BF118" s="139">
        <f>IF(U118="znížená",N118,0)</f>
        <v>0</v>
      </c>
      <c r="BG118" s="139">
        <f>IF(U118="zákl. prenesená",N118,0)</f>
        <v>0</v>
      </c>
      <c r="BH118" s="139">
        <f>IF(U118="zníž. prenesená",N118,0)</f>
        <v>0</v>
      </c>
      <c r="BI118" s="139">
        <f>IF(U118="nulová",N118,0)</f>
        <v>0</v>
      </c>
      <c r="BJ118" s="13" t="s">
        <v>123</v>
      </c>
      <c r="BK118" s="140">
        <f>ROUND(L118*K118,3)</f>
        <v>0</v>
      </c>
      <c r="BL118" s="13" t="s">
        <v>122</v>
      </c>
      <c r="BM118" s="13" t="s">
        <v>203</v>
      </c>
    </row>
    <row r="119" spans="2:65" s="1" customFormat="1" ht="31.5" customHeight="1" x14ac:dyDescent="0.3">
      <c r="B119" s="130"/>
      <c r="C119" s="131" t="s">
        <v>123</v>
      </c>
      <c r="D119" s="131" t="s">
        <v>118</v>
      </c>
      <c r="E119" s="132" t="s">
        <v>125</v>
      </c>
      <c r="F119" s="192" t="s">
        <v>126</v>
      </c>
      <c r="G119" s="193"/>
      <c r="H119" s="193"/>
      <c r="I119" s="193"/>
      <c r="J119" s="133" t="s">
        <v>121</v>
      </c>
      <c r="K119" s="134">
        <v>108</v>
      </c>
      <c r="L119" s="194">
        <v>0</v>
      </c>
      <c r="M119" s="193"/>
      <c r="N119" s="194">
        <f>ROUND(L119*K119,3)</f>
        <v>0</v>
      </c>
      <c r="O119" s="193"/>
      <c r="P119" s="193"/>
      <c r="Q119" s="193"/>
      <c r="R119" s="135"/>
      <c r="T119" s="136" t="s">
        <v>3</v>
      </c>
      <c r="U119" s="36" t="s">
        <v>36</v>
      </c>
      <c r="V119" s="137">
        <v>8.6999999999999994E-2</v>
      </c>
      <c r="W119" s="137">
        <f>V119*K119</f>
        <v>9.395999999999999</v>
      </c>
      <c r="X119" s="137">
        <v>0</v>
      </c>
      <c r="Y119" s="137">
        <f>X119*K119</f>
        <v>0</v>
      </c>
      <c r="Z119" s="137">
        <v>0</v>
      </c>
      <c r="AA119" s="138">
        <f>Z119*K119</f>
        <v>0</v>
      </c>
      <c r="AR119" s="13" t="s">
        <v>122</v>
      </c>
      <c r="AT119" s="13" t="s">
        <v>118</v>
      </c>
      <c r="AU119" s="13" t="s">
        <v>123</v>
      </c>
      <c r="AY119" s="13" t="s">
        <v>117</v>
      </c>
      <c r="BE119" s="139">
        <f>IF(U119="základná",N119,0)</f>
        <v>0</v>
      </c>
      <c r="BF119" s="139">
        <f>IF(U119="znížená",N119,0)</f>
        <v>0</v>
      </c>
      <c r="BG119" s="139">
        <f>IF(U119="zákl. prenesená",N119,0)</f>
        <v>0</v>
      </c>
      <c r="BH119" s="139">
        <f>IF(U119="zníž. prenesená",N119,0)</f>
        <v>0</v>
      </c>
      <c r="BI119" s="139">
        <f>IF(U119="nulová",N119,0)</f>
        <v>0</v>
      </c>
      <c r="BJ119" s="13" t="s">
        <v>123</v>
      </c>
      <c r="BK119" s="140">
        <f>ROUND(L119*K119,3)</f>
        <v>0</v>
      </c>
      <c r="BL119" s="13" t="s">
        <v>122</v>
      </c>
      <c r="BM119" s="13" t="s">
        <v>204</v>
      </c>
    </row>
    <row r="120" spans="2:65" s="1" customFormat="1" ht="31.5" customHeight="1" x14ac:dyDescent="0.3">
      <c r="B120" s="130"/>
      <c r="C120" s="131" t="s">
        <v>128</v>
      </c>
      <c r="D120" s="131" t="s">
        <v>118</v>
      </c>
      <c r="E120" s="132" t="s">
        <v>129</v>
      </c>
      <c r="F120" s="192" t="s">
        <v>130</v>
      </c>
      <c r="G120" s="193"/>
      <c r="H120" s="193"/>
      <c r="I120" s="193"/>
      <c r="J120" s="133" t="s">
        <v>131</v>
      </c>
      <c r="K120" s="134">
        <v>81</v>
      </c>
      <c r="L120" s="194">
        <v>0</v>
      </c>
      <c r="M120" s="193"/>
      <c r="N120" s="194">
        <f>ROUND(L120*K120,3)</f>
        <v>0</v>
      </c>
      <c r="O120" s="193"/>
      <c r="P120" s="193"/>
      <c r="Q120" s="193"/>
      <c r="R120" s="135"/>
      <c r="T120" s="136" t="s">
        <v>3</v>
      </c>
      <c r="U120" s="36" t="s">
        <v>36</v>
      </c>
      <c r="V120" s="137">
        <v>0.24299999999999999</v>
      </c>
      <c r="W120" s="137">
        <f>V120*K120</f>
        <v>19.683</v>
      </c>
      <c r="X120" s="137">
        <v>0</v>
      </c>
      <c r="Y120" s="137">
        <f>X120*K120</f>
        <v>0</v>
      </c>
      <c r="Z120" s="137">
        <v>0</v>
      </c>
      <c r="AA120" s="138">
        <f>Z120*K120</f>
        <v>0</v>
      </c>
      <c r="AR120" s="13" t="s">
        <v>122</v>
      </c>
      <c r="AT120" s="13" t="s">
        <v>118</v>
      </c>
      <c r="AU120" s="13" t="s">
        <v>123</v>
      </c>
      <c r="AY120" s="13" t="s">
        <v>117</v>
      </c>
      <c r="BE120" s="139">
        <f>IF(U120="základná",N120,0)</f>
        <v>0</v>
      </c>
      <c r="BF120" s="139">
        <f>IF(U120="znížená",N120,0)</f>
        <v>0</v>
      </c>
      <c r="BG120" s="139">
        <f>IF(U120="zákl. prenesená",N120,0)</f>
        <v>0</v>
      </c>
      <c r="BH120" s="139">
        <f>IF(U120="zníž. prenesená",N120,0)</f>
        <v>0</v>
      </c>
      <c r="BI120" s="139">
        <f>IF(U120="nulová",N120,0)</f>
        <v>0</v>
      </c>
      <c r="BJ120" s="13" t="s">
        <v>123</v>
      </c>
      <c r="BK120" s="140">
        <f>ROUND(L120*K120,3)</f>
        <v>0</v>
      </c>
      <c r="BL120" s="13" t="s">
        <v>122</v>
      </c>
      <c r="BM120" s="13" t="s">
        <v>205</v>
      </c>
    </row>
    <row r="121" spans="2:65" s="1" customFormat="1" ht="22.5" customHeight="1" x14ac:dyDescent="0.3">
      <c r="B121" s="130"/>
      <c r="C121" s="131" t="s">
        <v>122</v>
      </c>
      <c r="D121" s="131" t="s">
        <v>118</v>
      </c>
      <c r="E121" s="132" t="s">
        <v>133</v>
      </c>
      <c r="F121" s="192" t="s">
        <v>134</v>
      </c>
      <c r="G121" s="193"/>
      <c r="H121" s="193"/>
      <c r="I121" s="193"/>
      <c r="J121" s="133" t="s">
        <v>131</v>
      </c>
      <c r="K121" s="134">
        <v>81</v>
      </c>
      <c r="L121" s="194">
        <v>0</v>
      </c>
      <c r="M121" s="193"/>
      <c r="N121" s="194">
        <f>ROUND(L121*K121,3)</f>
        <v>0</v>
      </c>
      <c r="O121" s="193"/>
      <c r="P121" s="193"/>
      <c r="Q121" s="193"/>
      <c r="R121" s="135"/>
      <c r="T121" s="136" t="s">
        <v>3</v>
      </c>
      <c r="U121" s="36" t="s">
        <v>36</v>
      </c>
      <c r="V121" s="137">
        <v>0.27900000000000003</v>
      </c>
      <c r="W121" s="137">
        <f>V121*K121</f>
        <v>22.599000000000004</v>
      </c>
      <c r="X121" s="137">
        <v>0</v>
      </c>
      <c r="Y121" s="137">
        <f>X121*K121</f>
        <v>0</v>
      </c>
      <c r="Z121" s="137">
        <v>0</v>
      </c>
      <c r="AA121" s="138">
        <f>Z121*K121</f>
        <v>0</v>
      </c>
      <c r="AR121" s="13" t="s">
        <v>122</v>
      </c>
      <c r="AT121" s="13" t="s">
        <v>118</v>
      </c>
      <c r="AU121" s="13" t="s">
        <v>123</v>
      </c>
      <c r="AY121" s="13" t="s">
        <v>117</v>
      </c>
      <c r="BE121" s="139">
        <f>IF(U121="základná",N121,0)</f>
        <v>0</v>
      </c>
      <c r="BF121" s="139">
        <f>IF(U121="znížená",N121,0)</f>
        <v>0</v>
      </c>
      <c r="BG121" s="139">
        <f>IF(U121="zákl. prenesená",N121,0)</f>
        <v>0</v>
      </c>
      <c r="BH121" s="139">
        <f>IF(U121="zníž. prenesená",N121,0)</f>
        <v>0</v>
      </c>
      <c r="BI121" s="139">
        <f>IF(U121="nulová",N121,0)</f>
        <v>0</v>
      </c>
      <c r="BJ121" s="13" t="s">
        <v>123</v>
      </c>
      <c r="BK121" s="140">
        <f>ROUND(L121*K121,3)</f>
        <v>0</v>
      </c>
      <c r="BL121" s="13" t="s">
        <v>122</v>
      </c>
      <c r="BM121" s="13" t="s">
        <v>206</v>
      </c>
    </row>
    <row r="122" spans="2:65" s="1" customFormat="1" ht="31.5" customHeight="1" x14ac:dyDescent="0.3">
      <c r="B122" s="130"/>
      <c r="C122" s="131" t="s">
        <v>136</v>
      </c>
      <c r="D122" s="131" t="s">
        <v>118</v>
      </c>
      <c r="E122" s="132" t="s">
        <v>137</v>
      </c>
      <c r="F122" s="192" t="s">
        <v>138</v>
      </c>
      <c r="G122" s="193"/>
      <c r="H122" s="193"/>
      <c r="I122" s="193"/>
      <c r="J122" s="133" t="s">
        <v>131</v>
      </c>
      <c r="K122" s="134">
        <v>81</v>
      </c>
      <c r="L122" s="194">
        <v>0</v>
      </c>
      <c r="M122" s="193"/>
      <c r="N122" s="194">
        <f>ROUND(L122*K122,3)</f>
        <v>0</v>
      </c>
      <c r="O122" s="193"/>
      <c r="P122" s="193"/>
      <c r="Q122" s="193"/>
      <c r="R122" s="135"/>
      <c r="T122" s="136" t="s">
        <v>3</v>
      </c>
      <c r="U122" s="36" t="s">
        <v>36</v>
      </c>
      <c r="V122" s="137">
        <v>8.6999999999999994E-2</v>
      </c>
      <c r="W122" s="137">
        <f>V122*K122</f>
        <v>7.0469999999999997</v>
      </c>
      <c r="X122" s="137">
        <v>0</v>
      </c>
      <c r="Y122" s="137">
        <f>X122*K122</f>
        <v>0</v>
      </c>
      <c r="Z122" s="137">
        <v>0</v>
      </c>
      <c r="AA122" s="138">
        <f>Z122*K122</f>
        <v>0</v>
      </c>
      <c r="AR122" s="13" t="s">
        <v>122</v>
      </c>
      <c r="AT122" s="13" t="s">
        <v>118</v>
      </c>
      <c r="AU122" s="13" t="s">
        <v>123</v>
      </c>
      <c r="AY122" s="13" t="s">
        <v>117</v>
      </c>
      <c r="BE122" s="139">
        <f>IF(U122="základná",N122,0)</f>
        <v>0</v>
      </c>
      <c r="BF122" s="139">
        <f>IF(U122="znížená",N122,0)</f>
        <v>0</v>
      </c>
      <c r="BG122" s="139">
        <f>IF(U122="zákl. prenesená",N122,0)</f>
        <v>0</v>
      </c>
      <c r="BH122" s="139">
        <f>IF(U122="zníž. prenesená",N122,0)</f>
        <v>0</v>
      </c>
      <c r="BI122" s="139">
        <f>IF(U122="nulová",N122,0)</f>
        <v>0</v>
      </c>
      <c r="BJ122" s="13" t="s">
        <v>123</v>
      </c>
      <c r="BK122" s="140">
        <f>ROUND(L122*K122,3)</f>
        <v>0</v>
      </c>
      <c r="BL122" s="13" t="s">
        <v>122</v>
      </c>
      <c r="BM122" s="13" t="s">
        <v>207</v>
      </c>
    </row>
    <row r="123" spans="2:65" s="9" customFormat="1" ht="29.85" customHeight="1" x14ac:dyDescent="0.3">
      <c r="B123" s="119"/>
      <c r="C123" s="120"/>
      <c r="D123" s="129" t="s">
        <v>98</v>
      </c>
      <c r="E123" s="129"/>
      <c r="F123" s="129"/>
      <c r="G123" s="129"/>
      <c r="H123" s="129"/>
      <c r="I123" s="129"/>
      <c r="J123" s="129"/>
      <c r="K123" s="129"/>
      <c r="L123" s="129"/>
      <c r="M123" s="129"/>
      <c r="N123" s="201">
        <f>BK123</f>
        <v>0</v>
      </c>
      <c r="O123" s="202"/>
      <c r="P123" s="202"/>
      <c r="Q123" s="202"/>
      <c r="R123" s="122"/>
      <c r="T123" s="123"/>
      <c r="U123" s="120"/>
      <c r="V123" s="120"/>
      <c r="W123" s="124">
        <f>SUM(W124:W127)</f>
        <v>142.42640000000003</v>
      </c>
      <c r="X123" s="120"/>
      <c r="Y123" s="124">
        <f>SUM(Y124:Y127)</f>
        <v>0</v>
      </c>
      <c r="Z123" s="120"/>
      <c r="AA123" s="125">
        <f>SUM(AA124:AA127)</f>
        <v>0</v>
      </c>
      <c r="AR123" s="126" t="s">
        <v>76</v>
      </c>
      <c r="AT123" s="127" t="s">
        <v>68</v>
      </c>
      <c r="AU123" s="127" t="s">
        <v>76</v>
      </c>
      <c r="AY123" s="126" t="s">
        <v>117</v>
      </c>
      <c r="BK123" s="128">
        <f>SUM(BK124:BK127)</f>
        <v>0</v>
      </c>
    </row>
    <row r="124" spans="2:65" s="1" customFormat="1" ht="44.25" customHeight="1" x14ac:dyDescent="0.3">
      <c r="B124" s="130"/>
      <c r="C124" s="131" t="s">
        <v>140</v>
      </c>
      <c r="D124" s="131" t="s">
        <v>118</v>
      </c>
      <c r="E124" s="132" t="s">
        <v>141</v>
      </c>
      <c r="F124" s="192" t="s">
        <v>142</v>
      </c>
      <c r="G124" s="193"/>
      <c r="H124" s="193"/>
      <c r="I124" s="193"/>
      <c r="J124" s="133" t="s">
        <v>121</v>
      </c>
      <c r="K124" s="134">
        <v>108</v>
      </c>
      <c r="L124" s="194">
        <v>0</v>
      </c>
      <c r="M124" s="193"/>
      <c r="N124" s="194">
        <f>ROUND(L124*K124,3)</f>
        <v>0</v>
      </c>
      <c r="O124" s="193"/>
      <c r="P124" s="193"/>
      <c r="Q124" s="193"/>
      <c r="R124" s="135"/>
      <c r="T124" s="136" t="s">
        <v>3</v>
      </c>
      <c r="U124" s="36" t="s">
        <v>36</v>
      </c>
      <c r="V124" s="137">
        <v>2.5999999999999999E-2</v>
      </c>
      <c r="W124" s="137">
        <f>V124*K124</f>
        <v>2.8079999999999998</v>
      </c>
      <c r="X124" s="137">
        <v>0</v>
      </c>
      <c r="Y124" s="137">
        <f>X124*K124</f>
        <v>0</v>
      </c>
      <c r="Z124" s="137">
        <v>0</v>
      </c>
      <c r="AA124" s="138">
        <f>Z124*K124</f>
        <v>0</v>
      </c>
      <c r="AR124" s="13" t="s">
        <v>122</v>
      </c>
      <c r="AT124" s="13" t="s">
        <v>118</v>
      </c>
      <c r="AU124" s="13" t="s">
        <v>123</v>
      </c>
      <c r="AY124" s="13" t="s">
        <v>117</v>
      </c>
      <c r="BE124" s="139">
        <f>IF(U124="základná",N124,0)</f>
        <v>0</v>
      </c>
      <c r="BF124" s="139">
        <f>IF(U124="znížená",N124,0)</f>
        <v>0</v>
      </c>
      <c r="BG124" s="139">
        <f>IF(U124="zákl. prenesená",N124,0)</f>
        <v>0</v>
      </c>
      <c r="BH124" s="139">
        <f>IF(U124="zníž. prenesená",N124,0)</f>
        <v>0</v>
      </c>
      <c r="BI124" s="139">
        <f>IF(U124="nulová",N124,0)</f>
        <v>0</v>
      </c>
      <c r="BJ124" s="13" t="s">
        <v>123</v>
      </c>
      <c r="BK124" s="140">
        <f>ROUND(L124*K124,3)</f>
        <v>0</v>
      </c>
      <c r="BL124" s="13" t="s">
        <v>122</v>
      </c>
      <c r="BM124" s="13" t="s">
        <v>208</v>
      </c>
    </row>
    <row r="125" spans="2:65" s="1" customFormat="1" ht="31.5" customHeight="1" x14ac:dyDescent="0.3">
      <c r="B125" s="130"/>
      <c r="C125" s="131" t="s">
        <v>144</v>
      </c>
      <c r="D125" s="131" t="s">
        <v>118</v>
      </c>
      <c r="E125" s="132" t="s">
        <v>145</v>
      </c>
      <c r="F125" s="192" t="s">
        <v>146</v>
      </c>
      <c r="G125" s="193"/>
      <c r="H125" s="193"/>
      <c r="I125" s="193"/>
      <c r="J125" s="133" t="s">
        <v>147</v>
      </c>
      <c r="K125" s="134">
        <v>87.7</v>
      </c>
      <c r="L125" s="194">
        <v>0</v>
      </c>
      <c r="M125" s="193"/>
      <c r="N125" s="194">
        <f>ROUND(L125*K125,3)</f>
        <v>0</v>
      </c>
      <c r="O125" s="193"/>
      <c r="P125" s="193"/>
      <c r="Q125" s="193"/>
      <c r="R125" s="135"/>
      <c r="T125" s="136" t="s">
        <v>3</v>
      </c>
      <c r="U125" s="36" t="s">
        <v>36</v>
      </c>
      <c r="V125" s="137">
        <v>0.749</v>
      </c>
      <c r="W125" s="137">
        <f>V125*K125</f>
        <v>65.687300000000008</v>
      </c>
      <c r="X125" s="137">
        <v>0</v>
      </c>
      <c r="Y125" s="137">
        <f>X125*K125</f>
        <v>0</v>
      </c>
      <c r="Z125" s="137">
        <v>0</v>
      </c>
      <c r="AA125" s="138">
        <f>Z125*K125</f>
        <v>0</v>
      </c>
      <c r="AR125" s="13" t="s">
        <v>122</v>
      </c>
      <c r="AT125" s="13" t="s">
        <v>118</v>
      </c>
      <c r="AU125" s="13" t="s">
        <v>123</v>
      </c>
      <c r="AY125" s="13" t="s">
        <v>117</v>
      </c>
      <c r="BE125" s="139">
        <f>IF(U125="základná",N125,0)</f>
        <v>0</v>
      </c>
      <c r="BF125" s="139">
        <f>IF(U125="znížená",N125,0)</f>
        <v>0</v>
      </c>
      <c r="BG125" s="139">
        <f>IF(U125="zákl. prenesená",N125,0)</f>
        <v>0</v>
      </c>
      <c r="BH125" s="139">
        <f>IF(U125="zníž. prenesená",N125,0)</f>
        <v>0</v>
      </c>
      <c r="BI125" s="139">
        <f>IF(U125="nulová",N125,0)</f>
        <v>0</v>
      </c>
      <c r="BJ125" s="13" t="s">
        <v>123</v>
      </c>
      <c r="BK125" s="140">
        <f>ROUND(L125*K125,3)</f>
        <v>0</v>
      </c>
      <c r="BL125" s="13" t="s">
        <v>122</v>
      </c>
      <c r="BM125" s="13" t="s">
        <v>209</v>
      </c>
    </row>
    <row r="126" spans="2:65" s="1" customFormat="1" ht="22.5" customHeight="1" x14ac:dyDescent="0.3">
      <c r="B126" s="130"/>
      <c r="C126" s="131" t="s">
        <v>149</v>
      </c>
      <c r="D126" s="131" t="s">
        <v>118</v>
      </c>
      <c r="E126" s="132" t="s">
        <v>150</v>
      </c>
      <c r="F126" s="192" t="s">
        <v>151</v>
      </c>
      <c r="G126" s="193"/>
      <c r="H126" s="193"/>
      <c r="I126" s="193"/>
      <c r="J126" s="133" t="s">
        <v>147</v>
      </c>
      <c r="K126" s="134">
        <v>87.7</v>
      </c>
      <c r="L126" s="194">
        <v>0</v>
      </c>
      <c r="M126" s="193"/>
      <c r="N126" s="194">
        <f>K126*L126</f>
        <v>0</v>
      </c>
      <c r="O126" s="193"/>
      <c r="P126" s="193"/>
      <c r="Q126" s="193"/>
      <c r="R126" s="135"/>
      <c r="T126" s="136" t="s">
        <v>3</v>
      </c>
      <c r="U126" s="36" t="s">
        <v>36</v>
      </c>
      <c r="V126" s="137">
        <v>0.59799999999999998</v>
      </c>
      <c r="W126" s="137">
        <f>V126*K126</f>
        <v>52.444600000000001</v>
      </c>
      <c r="X126" s="137">
        <v>0</v>
      </c>
      <c r="Y126" s="137">
        <f>X126*K126</f>
        <v>0</v>
      </c>
      <c r="Z126" s="137">
        <v>0</v>
      </c>
      <c r="AA126" s="138">
        <f>Z126*K126</f>
        <v>0</v>
      </c>
      <c r="AR126" s="13" t="s">
        <v>122</v>
      </c>
      <c r="AT126" s="13" t="s">
        <v>118</v>
      </c>
      <c r="AU126" s="13" t="s">
        <v>123</v>
      </c>
      <c r="AY126" s="13" t="s">
        <v>117</v>
      </c>
      <c r="BE126" s="139">
        <f>IF(U126="základná",N126,0)</f>
        <v>0</v>
      </c>
      <c r="BF126" s="139">
        <f>IF(U126="znížená",N126,0)</f>
        <v>0</v>
      </c>
      <c r="BG126" s="139">
        <f>IF(U126="zákl. prenesená",N126,0)</f>
        <v>0</v>
      </c>
      <c r="BH126" s="139">
        <f>IF(U126="zníž. prenesená",N126,0)</f>
        <v>0</v>
      </c>
      <c r="BI126" s="139">
        <f>IF(U126="nulová",N126,0)</f>
        <v>0</v>
      </c>
      <c r="BJ126" s="13" t="s">
        <v>123</v>
      </c>
      <c r="BK126" s="140">
        <f>ROUND(L126*K126,3)</f>
        <v>0</v>
      </c>
      <c r="BL126" s="13" t="s">
        <v>122</v>
      </c>
      <c r="BM126" s="13" t="s">
        <v>210</v>
      </c>
    </row>
    <row r="127" spans="2:65" s="1" customFormat="1" ht="31.5" customHeight="1" x14ac:dyDescent="0.3">
      <c r="B127" s="130"/>
      <c r="C127" s="131" t="s">
        <v>153</v>
      </c>
      <c r="D127" s="131" t="s">
        <v>118</v>
      </c>
      <c r="E127" s="132" t="s">
        <v>154</v>
      </c>
      <c r="F127" s="192" t="s">
        <v>155</v>
      </c>
      <c r="G127" s="193"/>
      <c r="H127" s="193"/>
      <c r="I127" s="193"/>
      <c r="J127" s="133" t="s">
        <v>147</v>
      </c>
      <c r="K127" s="134">
        <v>3069.5</v>
      </c>
      <c r="L127" s="194">
        <v>0</v>
      </c>
      <c r="M127" s="193"/>
      <c r="N127" s="194">
        <f>ROUND(L127*K127,3)</f>
        <v>0</v>
      </c>
      <c r="O127" s="193"/>
      <c r="P127" s="193"/>
      <c r="Q127" s="193"/>
      <c r="R127" s="135"/>
      <c r="T127" s="136" t="s">
        <v>3</v>
      </c>
      <c r="U127" s="36" t="s">
        <v>36</v>
      </c>
      <c r="V127" s="137">
        <v>7.0000000000000001E-3</v>
      </c>
      <c r="W127" s="137">
        <f>V127*K127</f>
        <v>21.486499999999999</v>
      </c>
      <c r="X127" s="137">
        <v>0</v>
      </c>
      <c r="Y127" s="137">
        <f>X127*K127</f>
        <v>0</v>
      </c>
      <c r="Z127" s="137">
        <v>0</v>
      </c>
      <c r="AA127" s="138">
        <f>Z127*K127</f>
        <v>0</v>
      </c>
      <c r="AR127" s="13" t="s">
        <v>122</v>
      </c>
      <c r="AT127" s="13" t="s">
        <v>118</v>
      </c>
      <c r="AU127" s="13" t="s">
        <v>123</v>
      </c>
      <c r="AY127" s="13" t="s">
        <v>117</v>
      </c>
      <c r="BE127" s="139">
        <f>IF(U127="základná",N127,0)</f>
        <v>0</v>
      </c>
      <c r="BF127" s="139">
        <f>IF(U127="znížená",N127,0)</f>
        <v>0</v>
      </c>
      <c r="BG127" s="139">
        <f>IF(U127="zákl. prenesená",N127,0)</f>
        <v>0</v>
      </c>
      <c r="BH127" s="139">
        <f>IF(U127="zníž. prenesená",N127,0)</f>
        <v>0</v>
      </c>
      <c r="BI127" s="139">
        <f>IF(U127="nulová",N127,0)</f>
        <v>0</v>
      </c>
      <c r="BJ127" s="13" t="s">
        <v>123</v>
      </c>
      <c r="BK127" s="140">
        <f>ROUND(L127*K127,3)</f>
        <v>0</v>
      </c>
      <c r="BL127" s="13" t="s">
        <v>122</v>
      </c>
      <c r="BM127" s="13" t="s">
        <v>211</v>
      </c>
    </row>
    <row r="128" spans="2:65" s="9" customFormat="1" ht="29.85" customHeight="1" x14ac:dyDescent="0.3">
      <c r="B128" s="119"/>
      <c r="C128" s="120"/>
      <c r="D128" s="129" t="s">
        <v>99</v>
      </c>
      <c r="E128" s="129"/>
      <c r="F128" s="129"/>
      <c r="G128" s="129"/>
      <c r="H128" s="129"/>
      <c r="I128" s="129"/>
      <c r="J128" s="129"/>
      <c r="K128" s="129"/>
      <c r="L128" s="129"/>
      <c r="M128" s="129"/>
      <c r="N128" s="201">
        <f>BK128</f>
        <v>0</v>
      </c>
      <c r="O128" s="202"/>
      <c r="P128" s="202"/>
      <c r="Q128" s="202"/>
      <c r="R128" s="122"/>
      <c r="T128" s="123"/>
      <c r="U128" s="120"/>
      <c r="V128" s="120"/>
      <c r="W128" s="124">
        <f>SUM(W129:W131)</f>
        <v>2.5110000000000001</v>
      </c>
      <c r="X128" s="120"/>
      <c r="Y128" s="124">
        <f>SUM(Y129:Y131)</f>
        <v>0</v>
      </c>
      <c r="Z128" s="120"/>
      <c r="AA128" s="125">
        <f>SUM(AA129:AA131)</f>
        <v>0</v>
      </c>
      <c r="AR128" s="126" t="s">
        <v>76</v>
      </c>
      <c r="AT128" s="127" t="s">
        <v>68</v>
      </c>
      <c r="AU128" s="127" t="s">
        <v>76</v>
      </c>
      <c r="AY128" s="126" t="s">
        <v>117</v>
      </c>
      <c r="BK128" s="128">
        <f>SUM(BK129:BK131)</f>
        <v>0</v>
      </c>
    </row>
    <row r="129" spans="2:65" s="1" customFormat="1" ht="22.5" customHeight="1" x14ac:dyDescent="0.3">
      <c r="B129" s="130"/>
      <c r="C129" s="131" t="s">
        <v>157</v>
      </c>
      <c r="D129" s="131" t="s">
        <v>118</v>
      </c>
      <c r="E129" s="132" t="s">
        <v>158</v>
      </c>
      <c r="F129" s="192" t="s">
        <v>159</v>
      </c>
      <c r="G129" s="193"/>
      <c r="H129" s="193"/>
      <c r="I129" s="193"/>
      <c r="J129" s="133" t="s">
        <v>131</v>
      </c>
      <c r="K129" s="134">
        <v>81</v>
      </c>
      <c r="L129" s="194">
        <v>0</v>
      </c>
      <c r="M129" s="193"/>
      <c r="N129" s="194">
        <f>ROUND(L129*K129,3)</f>
        <v>0</v>
      </c>
      <c r="O129" s="193"/>
      <c r="P129" s="193"/>
      <c r="Q129" s="193"/>
      <c r="R129" s="135"/>
      <c r="T129" s="136" t="s">
        <v>3</v>
      </c>
      <c r="U129" s="36" t="s">
        <v>36</v>
      </c>
      <c r="V129" s="137">
        <v>3.1E-2</v>
      </c>
      <c r="W129" s="137">
        <f>V129*K129</f>
        <v>2.5110000000000001</v>
      </c>
      <c r="X129" s="137">
        <v>0</v>
      </c>
      <c r="Y129" s="137">
        <f>X129*K129</f>
        <v>0</v>
      </c>
      <c r="Z129" s="137">
        <v>0</v>
      </c>
      <c r="AA129" s="138">
        <f>Z129*K129</f>
        <v>0</v>
      </c>
      <c r="AR129" s="13" t="s">
        <v>122</v>
      </c>
      <c r="AT129" s="13" t="s">
        <v>118</v>
      </c>
      <c r="AU129" s="13" t="s">
        <v>123</v>
      </c>
      <c r="AY129" s="13" t="s">
        <v>117</v>
      </c>
      <c r="BE129" s="139">
        <f>IF(U129="základná",N129,0)</f>
        <v>0</v>
      </c>
      <c r="BF129" s="139">
        <f>IF(U129="znížená",N129,0)</f>
        <v>0</v>
      </c>
      <c r="BG129" s="139">
        <f>IF(U129="zákl. prenesená",N129,0)</f>
        <v>0</v>
      </c>
      <c r="BH129" s="139">
        <f>IF(U129="zníž. prenesená",N129,0)</f>
        <v>0</v>
      </c>
      <c r="BI129" s="139">
        <f>IF(U129="nulová",N129,0)</f>
        <v>0</v>
      </c>
      <c r="BJ129" s="13" t="s">
        <v>123</v>
      </c>
      <c r="BK129" s="140">
        <f>ROUND(L129*K129,3)</f>
        <v>0</v>
      </c>
      <c r="BL129" s="13" t="s">
        <v>122</v>
      </c>
      <c r="BM129" s="13" t="s">
        <v>212</v>
      </c>
    </row>
    <row r="130" spans="2:65" s="1" customFormat="1" ht="31.5" customHeight="1" x14ac:dyDescent="0.3">
      <c r="B130" s="130"/>
      <c r="C130" s="131" t="s">
        <v>161</v>
      </c>
      <c r="D130" s="131" t="s">
        <v>118</v>
      </c>
      <c r="E130" s="132" t="s">
        <v>162</v>
      </c>
      <c r="F130" s="192" t="s">
        <v>163</v>
      </c>
      <c r="G130" s="193"/>
      <c r="H130" s="193"/>
      <c r="I130" s="193"/>
      <c r="J130" s="133" t="s">
        <v>147</v>
      </c>
      <c r="K130" s="134">
        <v>39.200000000000003</v>
      </c>
      <c r="L130" s="194">
        <v>0</v>
      </c>
      <c r="M130" s="193"/>
      <c r="N130" s="194">
        <f>ROUND(L130*K130,3)</f>
        <v>0</v>
      </c>
      <c r="O130" s="193"/>
      <c r="P130" s="193"/>
      <c r="Q130" s="193"/>
      <c r="R130" s="135"/>
      <c r="T130" s="136" t="s">
        <v>3</v>
      </c>
      <c r="U130" s="36" t="s">
        <v>36</v>
      </c>
      <c r="V130" s="137">
        <v>0</v>
      </c>
      <c r="W130" s="137">
        <f>V130*K130</f>
        <v>0</v>
      </c>
      <c r="X130" s="137">
        <v>0</v>
      </c>
      <c r="Y130" s="137">
        <f>X130*K130</f>
        <v>0</v>
      </c>
      <c r="Z130" s="137">
        <v>0</v>
      </c>
      <c r="AA130" s="138">
        <f>Z130*K130</f>
        <v>0</v>
      </c>
      <c r="AR130" s="13" t="s">
        <v>122</v>
      </c>
      <c r="AT130" s="13" t="s">
        <v>118</v>
      </c>
      <c r="AU130" s="13" t="s">
        <v>123</v>
      </c>
      <c r="AY130" s="13" t="s">
        <v>117</v>
      </c>
      <c r="BE130" s="139">
        <f>IF(U130="základná",N130,0)</f>
        <v>0</v>
      </c>
      <c r="BF130" s="139">
        <f>IF(U130="znížená",N130,0)</f>
        <v>0</v>
      </c>
      <c r="BG130" s="139">
        <f>IF(U130="zákl. prenesená",N130,0)</f>
        <v>0</v>
      </c>
      <c r="BH130" s="139">
        <f>IF(U130="zníž. prenesená",N130,0)</f>
        <v>0</v>
      </c>
      <c r="BI130" s="139">
        <f>IF(U130="nulová",N130,0)</f>
        <v>0</v>
      </c>
      <c r="BJ130" s="13" t="s">
        <v>123</v>
      </c>
      <c r="BK130" s="140">
        <f>ROUND(L130*K130,3)</f>
        <v>0</v>
      </c>
      <c r="BL130" s="13" t="s">
        <v>122</v>
      </c>
      <c r="BM130" s="13" t="s">
        <v>213</v>
      </c>
    </row>
    <row r="131" spans="2:65" s="1" customFormat="1" ht="31.5" customHeight="1" x14ac:dyDescent="0.3">
      <c r="B131" s="130"/>
      <c r="C131" s="131" t="s">
        <v>165</v>
      </c>
      <c r="D131" s="131" t="s">
        <v>118</v>
      </c>
      <c r="E131" s="132" t="s">
        <v>166</v>
      </c>
      <c r="F131" s="192" t="s">
        <v>167</v>
      </c>
      <c r="G131" s="193"/>
      <c r="H131" s="193"/>
      <c r="I131" s="193"/>
      <c r="J131" s="133" t="s">
        <v>147</v>
      </c>
      <c r="K131" s="134">
        <v>48.5</v>
      </c>
      <c r="L131" s="194">
        <v>0</v>
      </c>
      <c r="M131" s="193"/>
      <c r="N131" s="194">
        <f>ROUND(L131*K131,3)</f>
        <v>0</v>
      </c>
      <c r="O131" s="193"/>
      <c r="P131" s="193"/>
      <c r="Q131" s="193"/>
      <c r="R131" s="135"/>
      <c r="T131" s="136" t="s">
        <v>3</v>
      </c>
      <c r="U131" s="36" t="s">
        <v>36</v>
      </c>
      <c r="V131" s="137">
        <v>0</v>
      </c>
      <c r="W131" s="137">
        <f>V131*K131</f>
        <v>0</v>
      </c>
      <c r="X131" s="137">
        <v>0</v>
      </c>
      <c r="Y131" s="137">
        <f>X131*K131</f>
        <v>0</v>
      </c>
      <c r="Z131" s="137">
        <v>0</v>
      </c>
      <c r="AA131" s="138">
        <f>Z131*K131</f>
        <v>0</v>
      </c>
      <c r="AR131" s="13" t="s">
        <v>122</v>
      </c>
      <c r="AT131" s="13" t="s">
        <v>118</v>
      </c>
      <c r="AU131" s="13" t="s">
        <v>123</v>
      </c>
      <c r="AY131" s="13" t="s">
        <v>117</v>
      </c>
      <c r="BE131" s="139">
        <f>IF(U131="základná",N131,0)</f>
        <v>0</v>
      </c>
      <c r="BF131" s="139">
        <f>IF(U131="znížená",N131,0)</f>
        <v>0</v>
      </c>
      <c r="BG131" s="139">
        <f>IF(U131="zákl. prenesená",N131,0)</f>
        <v>0</v>
      </c>
      <c r="BH131" s="139">
        <f>IF(U131="zníž. prenesená",N131,0)</f>
        <v>0</v>
      </c>
      <c r="BI131" s="139">
        <f>IF(U131="nulová",N131,0)</f>
        <v>0</v>
      </c>
      <c r="BJ131" s="13" t="s">
        <v>123</v>
      </c>
      <c r="BK131" s="140">
        <f>ROUND(L131*K131,3)</f>
        <v>0</v>
      </c>
      <c r="BL131" s="13" t="s">
        <v>122</v>
      </c>
      <c r="BM131" s="13" t="s">
        <v>214</v>
      </c>
    </row>
    <row r="132" spans="2:65" s="9" customFormat="1" ht="29.85" customHeight="1" x14ac:dyDescent="0.3">
      <c r="B132" s="119"/>
      <c r="C132" s="120"/>
      <c r="D132" s="129" t="s">
        <v>100</v>
      </c>
      <c r="E132" s="129"/>
      <c r="F132" s="129"/>
      <c r="G132" s="129"/>
      <c r="H132" s="129"/>
      <c r="I132" s="129"/>
      <c r="J132" s="129"/>
      <c r="K132" s="129"/>
      <c r="L132" s="129"/>
      <c r="M132" s="129"/>
      <c r="N132" s="201">
        <f>BK132</f>
        <v>0</v>
      </c>
      <c r="O132" s="202"/>
      <c r="P132" s="202"/>
      <c r="Q132" s="202"/>
      <c r="R132" s="122"/>
      <c r="T132" s="123"/>
      <c r="U132" s="120"/>
      <c r="V132" s="120"/>
      <c r="W132" s="124">
        <f>SUM(W133:W134)</f>
        <v>91.046999999999997</v>
      </c>
      <c r="X132" s="120"/>
      <c r="Y132" s="124">
        <f>SUM(Y133:Y134)</f>
        <v>0</v>
      </c>
      <c r="Z132" s="120"/>
      <c r="AA132" s="125">
        <f>SUM(AA133:AA134)</f>
        <v>0</v>
      </c>
      <c r="AR132" s="126" t="s">
        <v>76</v>
      </c>
      <c r="AT132" s="127" t="s">
        <v>68</v>
      </c>
      <c r="AU132" s="127" t="s">
        <v>76</v>
      </c>
      <c r="AY132" s="126" t="s">
        <v>117</v>
      </c>
      <c r="BK132" s="128">
        <f>SUM(BK133:BK134)</f>
        <v>0</v>
      </c>
    </row>
    <row r="133" spans="2:65" s="1" customFormat="1" ht="44.25" customHeight="1" x14ac:dyDescent="0.3">
      <c r="B133" s="130"/>
      <c r="C133" s="131" t="s">
        <v>169</v>
      </c>
      <c r="D133" s="131" t="s">
        <v>118</v>
      </c>
      <c r="E133" s="132" t="s">
        <v>170</v>
      </c>
      <c r="F133" s="192" t="s">
        <v>230</v>
      </c>
      <c r="G133" s="193"/>
      <c r="H133" s="193"/>
      <c r="I133" s="193"/>
      <c r="J133" s="133" t="s">
        <v>171</v>
      </c>
      <c r="K133" s="134">
        <v>96</v>
      </c>
      <c r="L133" s="194">
        <v>0</v>
      </c>
      <c r="M133" s="193"/>
      <c r="N133" s="194">
        <f>ROUND(L133*K133,3)</f>
        <v>0</v>
      </c>
      <c r="O133" s="193"/>
      <c r="P133" s="193"/>
      <c r="Q133" s="193"/>
      <c r="R133" s="135"/>
      <c r="T133" s="136" t="s">
        <v>3</v>
      </c>
      <c r="U133" s="36" t="s">
        <v>36</v>
      </c>
      <c r="V133" s="137">
        <v>0.83199999999999996</v>
      </c>
      <c r="W133" s="137">
        <f>V133*K133</f>
        <v>79.872</v>
      </c>
      <c r="X133" s="137">
        <v>0</v>
      </c>
      <c r="Y133" s="137">
        <f>X133*K133</f>
        <v>0</v>
      </c>
      <c r="Z133" s="137">
        <v>0</v>
      </c>
      <c r="AA133" s="138">
        <f>Z133*K133</f>
        <v>0</v>
      </c>
      <c r="AR133" s="13" t="s">
        <v>122</v>
      </c>
      <c r="AT133" s="13" t="s">
        <v>118</v>
      </c>
      <c r="AU133" s="13" t="s">
        <v>123</v>
      </c>
      <c r="AY133" s="13" t="s">
        <v>117</v>
      </c>
      <c r="BE133" s="139">
        <f>IF(U133="základná",N133,0)</f>
        <v>0</v>
      </c>
      <c r="BF133" s="139">
        <f>IF(U133="znížená",N133,0)</f>
        <v>0</v>
      </c>
      <c r="BG133" s="139">
        <f>IF(U133="zákl. prenesená",N133,0)</f>
        <v>0</v>
      </c>
      <c r="BH133" s="139">
        <f>IF(U133="zníž. prenesená",N133,0)</f>
        <v>0</v>
      </c>
      <c r="BI133" s="139">
        <f>IF(U133="nulová",N133,0)</f>
        <v>0</v>
      </c>
      <c r="BJ133" s="13" t="s">
        <v>123</v>
      </c>
      <c r="BK133" s="140">
        <f>ROUND(L133*K133,3)</f>
        <v>0</v>
      </c>
      <c r="BL133" s="13" t="s">
        <v>122</v>
      </c>
      <c r="BM133" s="13" t="s">
        <v>215</v>
      </c>
    </row>
    <row r="134" spans="2:65" s="1" customFormat="1" ht="22.5" customHeight="1" x14ac:dyDescent="0.3">
      <c r="B134" s="130"/>
      <c r="C134" s="131" t="s">
        <v>173</v>
      </c>
      <c r="D134" s="131" t="s">
        <v>118</v>
      </c>
      <c r="E134" s="132" t="s">
        <v>174</v>
      </c>
      <c r="F134" s="192" t="s">
        <v>175</v>
      </c>
      <c r="G134" s="193"/>
      <c r="H134" s="193"/>
      <c r="I134" s="193"/>
      <c r="J134" s="133" t="s">
        <v>131</v>
      </c>
      <c r="K134" s="134">
        <v>15</v>
      </c>
      <c r="L134" s="194">
        <v>0</v>
      </c>
      <c r="M134" s="193"/>
      <c r="N134" s="194">
        <f>ROUND(L134*K134,3)</f>
        <v>0</v>
      </c>
      <c r="O134" s="193"/>
      <c r="P134" s="193"/>
      <c r="Q134" s="193"/>
      <c r="R134" s="135"/>
      <c r="T134" s="136" t="s">
        <v>3</v>
      </c>
      <c r="U134" s="36" t="s">
        <v>36</v>
      </c>
      <c r="V134" s="137">
        <v>0.745</v>
      </c>
      <c r="W134" s="137">
        <f>V134*K134</f>
        <v>11.175000000000001</v>
      </c>
      <c r="X134" s="137">
        <v>0</v>
      </c>
      <c r="Y134" s="137">
        <f>X134*K134</f>
        <v>0</v>
      </c>
      <c r="Z134" s="137">
        <v>0</v>
      </c>
      <c r="AA134" s="138">
        <f>Z134*K134</f>
        <v>0</v>
      </c>
      <c r="AR134" s="13" t="s">
        <v>122</v>
      </c>
      <c r="AT134" s="13" t="s">
        <v>118</v>
      </c>
      <c r="AU134" s="13" t="s">
        <v>123</v>
      </c>
      <c r="AY134" s="13" t="s">
        <v>117</v>
      </c>
      <c r="BE134" s="139">
        <f>IF(U134="základná",N134,0)</f>
        <v>0</v>
      </c>
      <c r="BF134" s="139">
        <f>IF(U134="znížená",N134,0)</f>
        <v>0</v>
      </c>
      <c r="BG134" s="139">
        <f>IF(U134="zákl. prenesená",N134,0)</f>
        <v>0</v>
      </c>
      <c r="BH134" s="139">
        <f>IF(U134="zníž. prenesená",N134,0)</f>
        <v>0</v>
      </c>
      <c r="BI134" s="139">
        <f>IF(U134="nulová",N134,0)</f>
        <v>0</v>
      </c>
      <c r="BJ134" s="13" t="s">
        <v>123</v>
      </c>
      <c r="BK134" s="140">
        <f>ROUND(L134*K134,3)</f>
        <v>0</v>
      </c>
      <c r="BL134" s="13" t="s">
        <v>122</v>
      </c>
      <c r="BM134" s="13" t="s">
        <v>216</v>
      </c>
    </row>
    <row r="135" spans="2:65" s="9" customFormat="1" ht="29.85" customHeight="1" x14ac:dyDescent="0.3">
      <c r="B135" s="119"/>
      <c r="C135" s="120"/>
      <c r="D135" s="129" t="s">
        <v>101</v>
      </c>
      <c r="E135" s="129"/>
      <c r="F135" s="129"/>
      <c r="G135" s="129"/>
      <c r="H135" s="129"/>
      <c r="I135" s="129"/>
      <c r="J135" s="129"/>
      <c r="K135" s="129"/>
      <c r="L135" s="129"/>
      <c r="M135" s="129"/>
      <c r="N135" s="201">
        <f>BK135</f>
        <v>0</v>
      </c>
      <c r="O135" s="202"/>
      <c r="P135" s="202"/>
      <c r="Q135" s="202"/>
      <c r="R135" s="122"/>
      <c r="T135" s="123"/>
      <c r="U135" s="120"/>
      <c r="V135" s="120"/>
      <c r="W135" s="124">
        <f>SUM(W136:W141)</f>
        <v>50.369039999999991</v>
      </c>
      <c r="X135" s="120"/>
      <c r="Y135" s="124">
        <f>SUM(Y136:Y141)</f>
        <v>3.3370000000000001E-3</v>
      </c>
      <c r="Z135" s="120"/>
      <c r="AA135" s="125">
        <f>SUM(AA136:AA141)</f>
        <v>0</v>
      </c>
      <c r="AR135" s="126" t="s">
        <v>76</v>
      </c>
      <c r="AT135" s="127" t="s">
        <v>68</v>
      </c>
      <c r="AU135" s="127" t="s">
        <v>76</v>
      </c>
      <c r="AY135" s="126" t="s">
        <v>117</v>
      </c>
      <c r="BK135" s="128">
        <f>SUM(BK136:BK141)</f>
        <v>0</v>
      </c>
    </row>
    <row r="136" spans="2:65" s="1" customFormat="1" ht="31.5" customHeight="1" x14ac:dyDescent="0.3">
      <c r="B136" s="130"/>
      <c r="C136" s="131" t="s">
        <v>177</v>
      </c>
      <c r="D136" s="131" t="s">
        <v>118</v>
      </c>
      <c r="E136" s="132" t="s">
        <v>178</v>
      </c>
      <c r="F136" s="192" t="s">
        <v>179</v>
      </c>
      <c r="G136" s="193"/>
      <c r="H136" s="193"/>
      <c r="I136" s="193"/>
      <c r="J136" s="133" t="s">
        <v>121</v>
      </c>
      <c r="K136" s="134">
        <v>108</v>
      </c>
      <c r="L136" s="194">
        <v>0</v>
      </c>
      <c r="M136" s="193"/>
      <c r="N136" s="194">
        <f t="shared" ref="N136:N141" si="0">ROUND(L136*K136,3)</f>
        <v>0</v>
      </c>
      <c r="O136" s="193"/>
      <c r="P136" s="193"/>
      <c r="Q136" s="193"/>
      <c r="R136" s="135"/>
      <c r="T136" s="136" t="s">
        <v>3</v>
      </c>
      <c r="U136" s="36" t="s">
        <v>36</v>
      </c>
      <c r="V136" s="137">
        <v>0.123</v>
      </c>
      <c r="W136" s="137">
        <f t="shared" ref="W136:W141" si="1">V136*K136</f>
        <v>13.283999999999999</v>
      </c>
      <c r="X136" s="137">
        <v>0</v>
      </c>
      <c r="Y136" s="137">
        <f t="shared" ref="Y136:Y141" si="2">X136*K136</f>
        <v>0</v>
      </c>
      <c r="Z136" s="137">
        <v>0</v>
      </c>
      <c r="AA136" s="138">
        <f t="shared" ref="AA136:AA141" si="3">Z136*K136</f>
        <v>0</v>
      </c>
      <c r="AR136" s="13" t="s">
        <v>122</v>
      </c>
      <c r="AT136" s="13" t="s">
        <v>118</v>
      </c>
      <c r="AU136" s="13" t="s">
        <v>123</v>
      </c>
      <c r="AY136" s="13" t="s">
        <v>117</v>
      </c>
      <c r="BE136" s="139">
        <f t="shared" ref="BE136:BE141" si="4">IF(U136="základná",N136,0)</f>
        <v>0</v>
      </c>
      <c r="BF136" s="139">
        <f t="shared" ref="BF136:BF141" si="5">IF(U136="znížená",N136,0)</f>
        <v>0</v>
      </c>
      <c r="BG136" s="139">
        <f t="shared" ref="BG136:BG141" si="6">IF(U136="zákl. prenesená",N136,0)</f>
        <v>0</v>
      </c>
      <c r="BH136" s="139">
        <f t="shared" ref="BH136:BH141" si="7">IF(U136="zníž. prenesená",N136,0)</f>
        <v>0</v>
      </c>
      <c r="BI136" s="139">
        <f t="shared" ref="BI136:BI141" si="8">IF(U136="nulová",N136,0)</f>
        <v>0</v>
      </c>
      <c r="BJ136" s="13" t="s">
        <v>123</v>
      </c>
      <c r="BK136" s="140">
        <f t="shared" ref="BK136:BK141" si="9">ROUND(L136*K136,3)</f>
        <v>0</v>
      </c>
      <c r="BL136" s="13" t="s">
        <v>122</v>
      </c>
      <c r="BM136" s="13" t="s">
        <v>217</v>
      </c>
    </row>
    <row r="137" spans="2:65" s="1" customFormat="1" ht="31.5" customHeight="1" x14ac:dyDescent="0.3">
      <c r="B137" s="130"/>
      <c r="C137" s="131" t="s">
        <v>181</v>
      </c>
      <c r="D137" s="131" t="s">
        <v>118</v>
      </c>
      <c r="E137" s="132" t="s">
        <v>182</v>
      </c>
      <c r="F137" s="192" t="s">
        <v>183</v>
      </c>
      <c r="G137" s="193"/>
      <c r="H137" s="193"/>
      <c r="I137" s="193"/>
      <c r="J137" s="133" t="s">
        <v>121</v>
      </c>
      <c r="K137" s="134">
        <v>108</v>
      </c>
      <c r="L137" s="194">
        <v>0</v>
      </c>
      <c r="M137" s="193"/>
      <c r="N137" s="194">
        <f t="shared" si="0"/>
        <v>0</v>
      </c>
      <c r="O137" s="193"/>
      <c r="P137" s="193"/>
      <c r="Q137" s="193"/>
      <c r="R137" s="135"/>
      <c r="T137" s="136" t="s">
        <v>3</v>
      </c>
      <c r="U137" s="36" t="s">
        <v>36</v>
      </c>
      <c r="V137" s="137">
        <v>2.138E-2</v>
      </c>
      <c r="W137" s="137">
        <f t="shared" si="1"/>
        <v>2.30904</v>
      </c>
      <c r="X137" s="137">
        <v>0</v>
      </c>
      <c r="Y137" s="137">
        <f t="shared" si="2"/>
        <v>0</v>
      </c>
      <c r="Z137" s="137">
        <v>0</v>
      </c>
      <c r="AA137" s="138">
        <f t="shared" si="3"/>
        <v>0</v>
      </c>
      <c r="AR137" s="13" t="s">
        <v>122</v>
      </c>
      <c r="AT137" s="13" t="s">
        <v>118</v>
      </c>
      <c r="AU137" s="13" t="s">
        <v>123</v>
      </c>
      <c r="AY137" s="13" t="s">
        <v>117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3" t="s">
        <v>123</v>
      </c>
      <c r="BK137" s="140">
        <f t="shared" si="9"/>
        <v>0</v>
      </c>
      <c r="BL137" s="13" t="s">
        <v>122</v>
      </c>
      <c r="BM137" s="13" t="s">
        <v>218</v>
      </c>
    </row>
    <row r="138" spans="2:65" s="1" customFormat="1" ht="22.5" customHeight="1" x14ac:dyDescent="0.3">
      <c r="B138" s="130"/>
      <c r="C138" s="141" t="s">
        <v>185</v>
      </c>
      <c r="D138" s="141" t="s">
        <v>186</v>
      </c>
      <c r="E138" s="142" t="s">
        <v>187</v>
      </c>
      <c r="F138" s="203" t="s">
        <v>188</v>
      </c>
      <c r="G138" s="204"/>
      <c r="H138" s="204"/>
      <c r="I138" s="204"/>
      <c r="J138" s="143" t="s">
        <v>189</v>
      </c>
      <c r="K138" s="144">
        <v>3.3370000000000002</v>
      </c>
      <c r="L138" s="205">
        <v>0</v>
      </c>
      <c r="M138" s="204"/>
      <c r="N138" s="205">
        <f t="shared" si="0"/>
        <v>0</v>
      </c>
      <c r="O138" s="193"/>
      <c r="P138" s="193"/>
      <c r="Q138" s="193"/>
      <c r="R138" s="135"/>
      <c r="T138" s="136" t="s">
        <v>3</v>
      </c>
      <c r="U138" s="36" t="s">
        <v>36</v>
      </c>
      <c r="V138" s="137">
        <v>0</v>
      </c>
      <c r="W138" s="137">
        <f t="shared" si="1"/>
        <v>0</v>
      </c>
      <c r="X138" s="137">
        <v>1E-3</v>
      </c>
      <c r="Y138" s="137">
        <f t="shared" si="2"/>
        <v>3.3370000000000001E-3</v>
      </c>
      <c r="Z138" s="137">
        <v>0</v>
      </c>
      <c r="AA138" s="138">
        <f t="shared" si="3"/>
        <v>0</v>
      </c>
      <c r="AR138" s="13" t="s">
        <v>149</v>
      </c>
      <c r="AT138" s="13" t="s">
        <v>186</v>
      </c>
      <c r="AU138" s="13" t="s">
        <v>123</v>
      </c>
      <c r="AY138" s="13" t="s">
        <v>117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3" t="s">
        <v>123</v>
      </c>
      <c r="BK138" s="140">
        <f t="shared" si="9"/>
        <v>0</v>
      </c>
      <c r="BL138" s="13" t="s">
        <v>122</v>
      </c>
      <c r="BM138" s="13" t="s">
        <v>219</v>
      </c>
    </row>
    <row r="139" spans="2:65" s="1" customFormat="1" ht="31.5" customHeight="1" x14ac:dyDescent="0.3">
      <c r="B139" s="130"/>
      <c r="C139" s="131" t="s">
        <v>191</v>
      </c>
      <c r="D139" s="131" t="s">
        <v>118</v>
      </c>
      <c r="E139" s="132" t="s">
        <v>192</v>
      </c>
      <c r="F139" s="192" t="s">
        <v>193</v>
      </c>
      <c r="G139" s="193"/>
      <c r="H139" s="193"/>
      <c r="I139" s="193"/>
      <c r="J139" s="133" t="s">
        <v>121</v>
      </c>
      <c r="K139" s="134">
        <v>108</v>
      </c>
      <c r="L139" s="194">
        <v>0</v>
      </c>
      <c r="M139" s="193"/>
      <c r="N139" s="194">
        <f t="shared" si="0"/>
        <v>0</v>
      </c>
      <c r="O139" s="193"/>
      <c r="P139" s="193"/>
      <c r="Q139" s="193"/>
      <c r="R139" s="135"/>
      <c r="T139" s="136" t="s">
        <v>3</v>
      </c>
      <c r="U139" s="36" t="s">
        <v>36</v>
      </c>
      <c r="V139" s="137">
        <v>0.20699999999999999</v>
      </c>
      <c r="W139" s="137">
        <f t="shared" si="1"/>
        <v>22.355999999999998</v>
      </c>
      <c r="X139" s="137">
        <v>0</v>
      </c>
      <c r="Y139" s="137">
        <f t="shared" si="2"/>
        <v>0</v>
      </c>
      <c r="Z139" s="137">
        <v>0</v>
      </c>
      <c r="AA139" s="138">
        <f t="shared" si="3"/>
        <v>0</v>
      </c>
      <c r="AR139" s="13" t="s">
        <v>122</v>
      </c>
      <c r="AT139" s="13" t="s">
        <v>118</v>
      </c>
      <c r="AU139" s="13" t="s">
        <v>123</v>
      </c>
      <c r="AY139" s="13" t="s">
        <v>117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3" t="s">
        <v>123</v>
      </c>
      <c r="BK139" s="140">
        <f t="shared" si="9"/>
        <v>0</v>
      </c>
      <c r="BL139" s="13" t="s">
        <v>122</v>
      </c>
      <c r="BM139" s="13" t="s">
        <v>220</v>
      </c>
    </row>
    <row r="140" spans="2:65" s="1" customFormat="1" ht="22.5" customHeight="1" x14ac:dyDescent="0.3">
      <c r="B140" s="130"/>
      <c r="C140" s="131" t="s">
        <v>8</v>
      </c>
      <c r="D140" s="131" t="s">
        <v>118</v>
      </c>
      <c r="E140" s="132" t="s">
        <v>195</v>
      </c>
      <c r="F140" s="192" t="s">
        <v>196</v>
      </c>
      <c r="G140" s="193"/>
      <c r="H140" s="193"/>
      <c r="I140" s="193"/>
      <c r="J140" s="133" t="s">
        <v>121</v>
      </c>
      <c r="K140" s="134">
        <v>108</v>
      </c>
      <c r="L140" s="194">
        <v>0</v>
      </c>
      <c r="M140" s="193"/>
      <c r="N140" s="194">
        <f t="shared" si="0"/>
        <v>0</v>
      </c>
      <c r="O140" s="193"/>
      <c r="P140" s="193"/>
      <c r="Q140" s="193"/>
      <c r="R140" s="135"/>
      <c r="T140" s="136" t="s">
        <v>3</v>
      </c>
      <c r="U140" s="36" t="s">
        <v>36</v>
      </c>
      <c r="V140" s="137">
        <v>0.1</v>
      </c>
      <c r="W140" s="137">
        <f t="shared" si="1"/>
        <v>10.8</v>
      </c>
      <c r="X140" s="137">
        <v>0</v>
      </c>
      <c r="Y140" s="137">
        <f t="shared" si="2"/>
        <v>0</v>
      </c>
      <c r="Z140" s="137">
        <v>0</v>
      </c>
      <c r="AA140" s="138">
        <f t="shared" si="3"/>
        <v>0</v>
      </c>
      <c r="AR140" s="13" t="s">
        <v>122</v>
      </c>
      <c r="AT140" s="13" t="s">
        <v>118</v>
      </c>
      <c r="AU140" s="13" t="s">
        <v>123</v>
      </c>
      <c r="AY140" s="13" t="s">
        <v>117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9">
        <f t="shared" si="8"/>
        <v>0</v>
      </c>
      <c r="BJ140" s="13" t="s">
        <v>123</v>
      </c>
      <c r="BK140" s="140">
        <f t="shared" si="9"/>
        <v>0</v>
      </c>
      <c r="BL140" s="13" t="s">
        <v>122</v>
      </c>
      <c r="BM140" s="13" t="s">
        <v>221</v>
      </c>
    </row>
    <row r="141" spans="2:65" s="1" customFormat="1" ht="31.5" customHeight="1" x14ac:dyDescent="0.3">
      <c r="B141" s="130"/>
      <c r="C141" s="131" t="s">
        <v>198</v>
      </c>
      <c r="D141" s="131" t="s">
        <v>118</v>
      </c>
      <c r="E141" s="132" t="s">
        <v>199</v>
      </c>
      <c r="F141" s="192" t="s">
        <v>200</v>
      </c>
      <c r="G141" s="193"/>
      <c r="H141" s="193"/>
      <c r="I141" s="193"/>
      <c r="J141" s="133" t="s">
        <v>121</v>
      </c>
      <c r="K141" s="134">
        <v>108</v>
      </c>
      <c r="L141" s="194">
        <v>0</v>
      </c>
      <c r="M141" s="193"/>
      <c r="N141" s="194">
        <f t="shared" si="0"/>
        <v>0</v>
      </c>
      <c r="O141" s="193"/>
      <c r="P141" s="193"/>
      <c r="Q141" s="193"/>
      <c r="R141" s="135"/>
      <c r="T141" s="136" t="s">
        <v>3</v>
      </c>
      <c r="U141" s="145" t="s">
        <v>36</v>
      </c>
      <c r="V141" s="146">
        <v>1.4999999999999999E-2</v>
      </c>
      <c r="W141" s="146">
        <f t="shared" si="1"/>
        <v>1.6199999999999999</v>
      </c>
      <c r="X141" s="146">
        <v>0</v>
      </c>
      <c r="Y141" s="146">
        <f t="shared" si="2"/>
        <v>0</v>
      </c>
      <c r="Z141" s="146">
        <v>0</v>
      </c>
      <c r="AA141" s="147">
        <f t="shared" si="3"/>
        <v>0</v>
      </c>
      <c r="AR141" s="13" t="s">
        <v>122</v>
      </c>
      <c r="AT141" s="13" t="s">
        <v>118</v>
      </c>
      <c r="AU141" s="13" t="s">
        <v>123</v>
      </c>
      <c r="AY141" s="13" t="s">
        <v>117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3" t="s">
        <v>123</v>
      </c>
      <c r="BK141" s="140">
        <f t="shared" si="9"/>
        <v>0</v>
      </c>
      <c r="BL141" s="13" t="s">
        <v>122</v>
      </c>
      <c r="BM141" s="13" t="s">
        <v>222</v>
      </c>
    </row>
    <row r="142" spans="2:65" s="1" customFormat="1" ht="6.95" customHeight="1" x14ac:dyDescent="0.3"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3"/>
    </row>
  </sheetData>
  <mergeCells count="123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4:I124"/>
    <mergeCell ref="L124:M124"/>
    <mergeCell ref="N124:Q124"/>
    <mergeCell ref="F125:I125"/>
    <mergeCell ref="L125:M125"/>
    <mergeCell ref="N125:Q125"/>
    <mergeCell ref="N136:Q136"/>
    <mergeCell ref="H1:K1"/>
    <mergeCell ref="S2:AC2"/>
    <mergeCell ref="F140:I140"/>
    <mergeCell ref="L140:M140"/>
    <mergeCell ref="N140:Q140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F141:I141"/>
    <mergeCell ref="L141:M141"/>
    <mergeCell ref="N141:Q141"/>
    <mergeCell ref="N115:Q115"/>
    <mergeCell ref="N116:Q116"/>
    <mergeCell ref="N117:Q117"/>
    <mergeCell ref="N123:Q123"/>
    <mergeCell ref="N128:Q128"/>
    <mergeCell ref="N132:Q132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6:I136"/>
    <mergeCell ref="L136:M136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1-1 - LV č.1  parcela č. ...</vt:lpstr>
      <vt:lpstr>1-2 - LV č. 369  parcela ...</vt:lpstr>
      <vt:lpstr>'1-1 - LV č.1  parcela č. ...'!Názvy_tlače</vt:lpstr>
      <vt:lpstr>'1-2 - LV č. 369  parcela ...'!Názvy_tlače</vt:lpstr>
      <vt:lpstr>'Rekapitulácia stavby'!Názvy_tlače</vt:lpstr>
      <vt:lpstr>'1-1 - LV č.1  parcela č. ...'!Oblasť_tlače</vt:lpstr>
      <vt:lpstr>'1-2 - LV č. 369  parcela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Tóthová</dc:creator>
  <cp:lastModifiedBy>Melinda Tóthová</cp:lastModifiedBy>
  <cp:lastPrinted>2019-03-18T07:33:04Z</cp:lastPrinted>
  <dcterms:created xsi:type="dcterms:W3CDTF">2017-04-07T15:52:21Z</dcterms:created>
  <dcterms:modified xsi:type="dcterms:W3CDTF">2019-03-18T07:33:22Z</dcterms:modified>
</cp:coreProperties>
</file>